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V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p">#REF!</definedName>
    <definedName name="\q">#REF!</definedName>
    <definedName name="_axc2" localSheetId="0">#REF!</definedName>
    <definedName name="_axc2">#REF!</definedName>
    <definedName name="_axc3" localSheetId="0">#REF!</definedName>
    <definedName name="_axc3">#REF!</definedName>
    <definedName name="_Fill" hidden="1">#REF!</definedName>
    <definedName name="_PMT23">#REF!</definedName>
    <definedName name="_Table2_In1">#N/A</definedName>
    <definedName name="_TR2">#REF!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VI-5'!$A$1:$O$63</definedName>
    <definedName name="_xlnm.Print_Area">#REF!</definedName>
    <definedName name="axc" localSheetId="0">#REF!</definedName>
    <definedName name="axc">#REF!</definedName>
    <definedName name="axc." localSheetId="0">#REF!</definedName>
    <definedName name="axc.">#REF!</definedName>
    <definedName name="Base_datos_IM">#N/A</definedName>
    <definedName name="_xlnm.Database">#REF!</definedName>
    <definedName name="BDATOS">[1]PLANTA!$A$2:$O$70</definedName>
    <definedName name="Bs" localSheetId="0">#REF!</definedName>
    <definedName name="Bs">#REF!</definedName>
    <definedName name="Bs." localSheetId="0">#REF!</definedName>
    <definedName name="Bs.">#REF!</definedName>
    <definedName name="Bss" localSheetId="0">#REF!</definedName>
    <definedName name="Bss">#REF!</definedName>
    <definedName name="C_3" localSheetId="0">#REF!</definedName>
    <definedName name="C_3">#REF!</definedName>
    <definedName name="C_3." localSheetId="0">#REF!</definedName>
    <definedName name="C_3.">#REF!</definedName>
    <definedName name="C_33" localSheetId="0">#REF!</definedName>
    <definedName name="C_33">#REF!</definedName>
    <definedName name="CAMBIOS2">#REF!</definedName>
    <definedName name="CENTRALES" localSheetId="0">#REF!</definedName>
    <definedName name="CENTRALES">#REF!</definedName>
    <definedName name="Centrales." localSheetId="0">#REF!</definedName>
    <definedName name="Centrales.">#REF!</definedName>
    <definedName name="centrales2" localSheetId="0">#REF!</definedName>
    <definedName name="centrales2">#REF!</definedName>
    <definedName name="CG">#REF!</definedName>
    <definedName name="CMg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 localSheetId="0">#REF!</definedName>
    <definedName name="combustible2">#REF!</definedName>
    <definedName name="Criteria">#N/A</definedName>
    <definedName name="_xlnm.Criteria">#N/A</definedName>
    <definedName name="Criterios_IM">#N/A</definedName>
    <definedName name="CUADRO1">[2]SALES_INC!$A$6:$A$17</definedName>
    <definedName name="CUADRO2">[2]SALES_INC!$L$3:$O$14</definedName>
    <definedName name="CUADRO3">#REF!</definedName>
    <definedName name="d_3">#REF!</definedName>
    <definedName name="Data">#N/A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 localSheetId="0">#REF!</definedName>
    <definedName name="embalses.">#REF!</definedName>
    <definedName name="embalses2" localSheetId="0">#REF!</definedName>
    <definedName name="embalses2">#REF!</definedName>
    <definedName name="Equivalencia_nombres_clientes">'[3]Nombres distribuidoras'!$F$2:$G$71</definedName>
    <definedName name="erreer" localSheetId="0">#REF!</definedName>
    <definedName name="erreer">#REF!</definedName>
    <definedName name="erreer." localSheetId="0">#REF!</definedName>
    <definedName name="erreer.">#REF!</definedName>
    <definedName name="FA">#REF!</definedName>
    <definedName name="falla" hidden="1">{"'FLUJO'!$X$101"}</definedName>
    <definedName name="fILLL" hidden="1">#REF!</definedName>
    <definedName name="fONDO">[4]FONDO!$A$1:$N$841</definedName>
    <definedName name="GAS">#REF!</definedName>
    <definedName name="GB">'[5]GRAF 19'!#REF!</definedName>
    <definedName name="GENBRU" localSheetId="0">#REF!</definedName>
    <definedName name="GENBRU">#REF!</definedName>
    <definedName name="GENBRU." localSheetId="0">#REF!</definedName>
    <definedName name="GENBRU.">#REF!</definedName>
    <definedName name="genbru2" localSheetId="0">#REF!</definedName>
    <definedName name="genbru2">#REF!</definedName>
    <definedName name="GENBRUs" localSheetId="0">#REF!</definedName>
    <definedName name="GENBRUs">#REF!</definedName>
    <definedName name="GENERACION" localSheetId="0">#REF!</definedName>
    <definedName name="GENERACION">#REF!</definedName>
    <definedName name="generacion2" localSheetId="0">#REF!</definedName>
    <definedName name="generacion2">#REF!</definedName>
    <definedName name="GENERACION3" localSheetId="0">#REF!</definedName>
    <definedName name="GENERACION3">#REF!</definedName>
    <definedName name="gg">#REF!</definedName>
    <definedName name="hhh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">#REF!</definedName>
    <definedName name="indat">#REF!</definedName>
    <definedName name="inicio">#REF!</definedName>
    <definedName name="INYECC" localSheetId="0">#REF!</definedName>
    <definedName name="INYECC">#REF!</definedName>
    <definedName name="inyecc2" localSheetId="0">#REF!</definedName>
    <definedName name="inyecc2">#REF!</definedName>
    <definedName name="IR">#REF!</definedName>
    <definedName name="IVA">[6]MAYO!$B$2</definedName>
    <definedName name="MES">#REF!</definedName>
    <definedName name="meses">[7]FONDO!$R$2:$S$34</definedName>
    <definedName name="MON">#REF!</definedName>
    <definedName name="PEn">#REF!</definedName>
    <definedName name="PF">[8]PF!#REF!</definedName>
    <definedName name="PM">[9]PM!$A$1</definedName>
    <definedName name="PMC">[9]PMC!$A$1</definedName>
    <definedName name="PMT">#REF!</definedName>
    <definedName name="pp">[8]GB!#REF!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 localSheetId="0">#REF!</definedName>
    <definedName name="rerggg.">#REF!</definedName>
    <definedName name="RETIRO" localSheetId="0">#REF!</definedName>
    <definedName name="RETIRO">#REF!</definedName>
    <definedName name="RETIRO." localSheetId="0">#REF!</definedName>
    <definedName name="RETIRO.">#REF!</definedName>
    <definedName name="retiro2" localSheetId="0">#REF!</definedName>
    <definedName name="retiro2">#REF!</definedName>
    <definedName name="RR" hidden="1">{"'DMAX'!$A$10:$P$43"}</definedName>
    <definedName name="rrrrr">'[10]GRAF24 '!#REF!</definedName>
    <definedName name="TR">#REF!</definedName>
    <definedName name="TRANSACCIONES" localSheetId="0">#REF!</definedName>
    <definedName name="TRANSACCIONES">#REF!</definedName>
    <definedName name="TRANSACCIONES." localSheetId="0">#REF!</definedName>
    <definedName name="TRANSACCIONES.">#REF!</definedName>
    <definedName name="transacciones2" localSheetId="0">#REF!</definedName>
    <definedName name="transacciones2">#REF!</definedName>
    <definedName name="ttt" hidden="1">{"'DMAX'!$A$10:$P$43"}</definedName>
    <definedName name="Unidad_Operativa_del_CNDC">#REF!</definedName>
    <definedName name="vbvbd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Q2" i="1" l="1"/>
  <c r="R2" i="1"/>
  <c r="S2" i="1"/>
  <c r="T2" i="1"/>
  <c r="U2" i="1"/>
  <c r="V2" i="1"/>
  <c r="W2" i="1"/>
  <c r="X2" i="1"/>
  <c r="Y2" i="1"/>
  <c r="Z2" i="1"/>
  <c r="AA2" i="1"/>
  <c r="AB2" i="1"/>
  <c r="S7" i="1"/>
  <c r="S8" i="1"/>
  <c r="S9" i="1"/>
  <c r="S10" i="1"/>
  <c r="S11" i="1"/>
  <c r="S14" i="1"/>
  <c r="S15" i="1"/>
  <c r="S16" i="1"/>
  <c r="S18" i="1"/>
  <c r="S20" i="1"/>
  <c r="S21" i="1"/>
  <c r="S22" i="1"/>
  <c r="S23" i="1"/>
  <c r="S24" i="1"/>
  <c r="P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S28" i="1"/>
  <c r="T28" i="1"/>
  <c r="U28" i="1"/>
  <c r="V28" i="1"/>
  <c r="W28" i="1"/>
  <c r="X28" i="1"/>
  <c r="Y28" i="1"/>
  <c r="Z28" i="1"/>
  <c r="AE28" i="1" s="1"/>
  <c r="AA28" i="1"/>
  <c r="AB28" i="1"/>
  <c r="AC28" i="1"/>
  <c r="AD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 s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 s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S34" i="1"/>
  <c r="T34" i="1"/>
  <c r="U34" i="1"/>
  <c r="V34" i="1"/>
  <c r="W34" i="1"/>
  <c r="X34" i="1"/>
  <c r="Y34" i="1"/>
  <c r="Z34" i="1"/>
  <c r="AE34" i="1" s="1"/>
  <c r="AA34" i="1"/>
  <c r="AB34" i="1"/>
  <c r="AC34" i="1"/>
  <c r="AD34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 l="1"/>
  <c r="H57" i="1"/>
  <c r="N55" i="1"/>
  <c r="N57" i="1" s="1"/>
  <c r="M55" i="1"/>
  <c r="M57" i="1" s="1"/>
  <c r="L55" i="1"/>
  <c r="L57" i="1" s="1"/>
  <c r="K55" i="1"/>
  <c r="K57" i="1" s="1"/>
  <c r="J55" i="1"/>
  <c r="J57" i="1" s="1"/>
  <c r="I55" i="1"/>
  <c r="I57" i="1" s="1"/>
  <c r="G55" i="1"/>
  <c r="G57" i="1" s="1"/>
  <c r="F55" i="1"/>
  <c r="F57" i="1" s="1"/>
  <c r="E55" i="1"/>
  <c r="E57" i="1" s="1"/>
  <c r="D55" i="1"/>
  <c r="D57" i="1" s="1"/>
  <c r="C55" i="1"/>
  <c r="O55" i="1" s="1"/>
  <c r="O54" i="1"/>
  <c r="O53" i="1"/>
  <c r="O52" i="1"/>
  <c r="O51" i="1"/>
  <c r="O50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O44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O36" i="1"/>
  <c r="O35" i="1"/>
  <c r="O34" i="1"/>
  <c r="O33" i="1"/>
  <c r="O32" i="1"/>
  <c r="O31" i="1"/>
  <c r="O29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O26" i="1"/>
  <c r="O25" i="1"/>
  <c r="O24" i="1"/>
  <c r="O23" i="1"/>
  <c r="O22" i="1"/>
  <c r="O21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7" i="1"/>
  <c r="O16" i="1"/>
  <c r="O15" i="1"/>
  <c r="O14" i="1"/>
  <c r="O13" i="1"/>
  <c r="O12" i="1"/>
  <c r="N10" i="1"/>
  <c r="N58" i="1" s="1"/>
  <c r="M10" i="1"/>
  <c r="M58" i="1" s="1"/>
  <c r="L10" i="1"/>
  <c r="L58" i="1" s="1"/>
  <c r="K10" i="1"/>
  <c r="K58" i="1" s="1"/>
  <c r="J10" i="1"/>
  <c r="J58" i="1" s="1"/>
  <c r="I10" i="1"/>
  <c r="I58" i="1" s="1"/>
  <c r="H10" i="1"/>
  <c r="H58" i="1" s="1"/>
  <c r="G10" i="1"/>
  <c r="G58" i="1" s="1"/>
  <c r="F10" i="1"/>
  <c r="F58" i="1" s="1"/>
  <c r="E10" i="1"/>
  <c r="E58" i="1" s="1"/>
  <c r="D10" i="1"/>
  <c r="D58" i="1" s="1"/>
  <c r="C10" i="1"/>
  <c r="O9" i="1"/>
  <c r="O28" i="1" l="1"/>
  <c r="C57" i="1"/>
  <c r="O10" i="1"/>
  <c r="O19" i="1"/>
  <c r="O57" i="1" l="1"/>
  <c r="C58" i="1"/>
  <c r="O58" i="1" l="1"/>
</calcChain>
</file>

<file path=xl/sharedStrings.xml><?xml version="1.0" encoding="utf-8"?>
<sst xmlns="http://schemas.openxmlformats.org/spreadsheetml/2006/main" count="125" uniqueCount="93">
  <si>
    <t>Cuadro VI-3</t>
  </si>
  <si>
    <t xml:space="preserve">Sistemas Aislados </t>
  </si>
  <si>
    <t xml:space="preserve">  Generación bruta de centrales  (GWh) - Periodo 2013</t>
  </si>
  <si>
    <t>Termoeléctrica</t>
  </si>
  <si>
    <t>Empresa</t>
  </si>
  <si>
    <t>Central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</si>
  <si>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</si>
  <si>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</si>
  <si>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</si>
  <si>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</si>
  <si>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</si>
  <si>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</si>
  <si>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</si>
  <si>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</si>
  <si>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</si>
  <si>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</si>
  <si>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</si>
  <si>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</si>
  <si>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Turbina a Gas y Diesel</t>
  </si>
  <si>
    <t>ENDE</t>
  </si>
  <si>
    <t>SETAR</t>
  </si>
  <si>
    <t>Cobija</t>
  </si>
  <si>
    <t xml:space="preserve">CRE </t>
  </si>
  <si>
    <t>Total ENDE</t>
  </si>
  <si>
    <t>IXIAMAS</t>
  </si>
  <si>
    <t xml:space="preserve">SESSA  </t>
  </si>
  <si>
    <t>Bermejo</t>
  </si>
  <si>
    <t>El Puente</t>
  </si>
  <si>
    <t>Entre Rios</t>
  </si>
  <si>
    <t>´ CER</t>
  </si>
  <si>
    <t>San Jacinto</t>
  </si>
  <si>
    <t xml:space="preserve">COOP. SANTA ROSA   </t>
  </si>
  <si>
    <t>La Tablada</t>
  </si>
  <si>
    <t xml:space="preserve">COOP. REYES </t>
  </si>
  <si>
    <t>Villamontes</t>
  </si>
  <si>
    <t>Yacuiba</t>
  </si>
  <si>
    <t xml:space="preserve">COOP. RURRENABAQUE   </t>
  </si>
  <si>
    <t>Total SETAR</t>
  </si>
  <si>
    <t>Otras Cooperativas</t>
  </si>
  <si>
    <t>Charagua</t>
  </si>
  <si>
    <t xml:space="preserve">SECCO </t>
  </si>
  <si>
    <t>Cordillera</t>
  </si>
  <si>
    <t xml:space="preserve">GENERGYS </t>
  </si>
  <si>
    <t>German Busch</t>
  </si>
  <si>
    <t xml:space="preserve">G&amp;E   </t>
  </si>
  <si>
    <t>Chiquitos</t>
  </si>
  <si>
    <t>Autoproductores</t>
  </si>
  <si>
    <t>San Ignacio</t>
  </si>
  <si>
    <t>Las Misiones</t>
  </si>
  <si>
    <t>total</t>
  </si>
  <si>
    <t>Valles Cruceños</t>
  </si>
  <si>
    <t>Total CRE</t>
  </si>
  <si>
    <t>EGSA</t>
  </si>
  <si>
    <t>San Matías</t>
  </si>
  <si>
    <t>CRE</t>
  </si>
  <si>
    <t>OTROS GENERADORES</t>
  </si>
  <si>
    <t>EGSA San Matías</t>
  </si>
  <si>
    <r>
      <rPr>
        <vertAlign val="superscript"/>
        <sz val="6"/>
        <color rgb="FFFF0000"/>
        <rFont val="Century Gothic"/>
        <family val="2"/>
      </rPr>
      <t>(1)</t>
    </r>
    <r>
      <rPr>
        <sz val="7"/>
        <color rgb="FFFF0000"/>
        <rFont val="Century Gothic"/>
        <family val="2"/>
      </rPr>
      <t xml:space="preserve"> IXIAMAS</t>
    </r>
  </si>
  <si>
    <r>
      <rPr>
        <vertAlign val="superscript"/>
        <sz val="6"/>
        <rFont val="Century Gothic"/>
        <family val="2"/>
      </rPr>
      <t>(2)</t>
    </r>
    <r>
      <rPr>
        <sz val="7"/>
        <rFont val="Century Gothic"/>
        <family val="2"/>
      </rPr>
      <t xml:space="preserve"> CER</t>
    </r>
  </si>
  <si>
    <t>COSEGUA</t>
  </si>
  <si>
    <t>Guayará</t>
  </si>
  <si>
    <t>COSEY</t>
  </si>
  <si>
    <t>Yacuma</t>
  </si>
  <si>
    <t>Rosario Del Yata</t>
  </si>
  <si>
    <t>Planta YATA</t>
  </si>
  <si>
    <t>Total  OTROS GENERADORES</t>
  </si>
  <si>
    <t>El Palmar</t>
  </si>
  <si>
    <t>San Isidro</t>
  </si>
  <si>
    <t>Total SECCO</t>
  </si>
  <si>
    <t>Alto Chijini</t>
  </si>
  <si>
    <t>Camargo</t>
  </si>
  <si>
    <t>Total G&amp;E</t>
  </si>
  <si>
    <t>AUTOPRODUCTORES</t>
  </si>
  <si>
    <t>COSERMAG</t>
  </si>
  <si>
    <t>Turbina a Biomasa</t>
  </si>
  <si>
    <t>YPFB TRANSPORTE</t>
  </si>
  <si>
    <t xml:space="preserve">Transredes </t>
  </si>
  <si>
    <t>CER</t>
  </si>
  <si>
    <t>YPFB CHACO</t>
  </si>
  <si>
    <t xml:space="preserve">Chaco </t>
  </si>
  <si>
    <t>GRAVETAL</t>
  </si>
  <si>
    <t>Gravetal</t>
  </si>
  <si>
    <t>IAGSA</t>
  </si>
  <si>
    <t>Guabirá</t>
  </si>
  <si>
    <t>El Angosto</t>
  </si>
  <si>
    <t>PLUSPETROL</t>
  </si>
  <si>
    <t>Pluspetrol</t>
  </si>
  <si>
    <t>IOL</t>
  </si>
  <si>
    <t>Total Autoproductores</t>
  </si>
  <si>
    <t>Total Aislados</t>
  </si>
  <si>
    <t xml:space="preserve">Fuente: Formularios ISE 110 de Generación
</t>
  </si>
  <si>
    <t>(1) Datos no actualizados, no enviaron información correspondiente a la gestión 2013</t>
  </si>
  <si>
    <t>(2)  Corresponde la energia vendida por una unidad  (Biomasa), otras unidades reporta SECCO.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</si>
</sst>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(* #,##0.00_);_(* \(#,##0.00\);_(* &quot;-&quot;??_);_(@_)"/>
    <numFmt numFmtId="164" formatCode="#,##0.0_ ;\-#,##0.0\ "/>
    <numFmt numFmtId="165" formatCode="_-* #,##0\ _B_s_-;\-* #,##0\ _B_s_-;_-* &quot;-&quot;\ _B_s_-;_-@_-"/>
    <numFmt numFmtId="166" formatCode="#,##0_ ;\-#,##0\ "/>
    <numFmt numFmtId="167" formatCode="#,##0.0000000000000_ ;\-#,##0.0000000000000\ "/>
    <numFmt numFmtId="168" formatCode="#,##0.00000000000_ ;\-#,##0.00000000000\ "/>
    <numFmt numFmtId="169" formatCode="_(* #,##0.0_);_(* \(#,##0.0\);_(* &quot;-&quot;?_);_(@_)"/>
    <numFmt numFmtId="170" formatCode="#,##0.0"/>
    <numFmt numFmtId="171" formatCode="#,##0.000000000000000_ ;\-#,##0.000000000000000\ "/>
    <numFmt numFmtId="172" formatCode="#,##0.00000_ ;\-#,##0.00000\ "/>
    <numFmt numFmtId="173" formatCode="#,##0.0000000_ ;\-#,##0.0000000\ "/>
    <numFmt numFmtId="174" formatCode="#,##0.000000_ ;\-#,##0.000000\ "/>
    <numFmt numFmtId="175" formatCode="#.##000"/>
    <numFmt numFmtId="176" formatCode="_ * #,##0.00_ ;_ * \-#,##0.00_ ;_ * &quot;-&quot;??_ ;_ @_ "/>
    <numFmt numFmtId="177" formatCode="\$#,#00"/>
    <numFmt numFmtId="178" formatCode="#."/>
    <numFmt numFmtId="179" formatCode="_([$€]* #,##0.00_);_([$€]* \(#,##0.00\);_([$€]* &quot;-&quot;??_);_(@_)"/>
    <numFmt numFmtId="180" formatCode="_-[$€]* #,##0.00_-;\-[$€]* #,##0.00_-;_-[$€]* &quot;-&quot;??_-;_-@_-"/>
    <numFmt numFmtId="181" formatCode="#,#00"/>
    <numFmt numFmtId="182" formatCode="_ * #,##0_ ;_ * \-#,##0_ ;_ * &quot;-&quot;_ ;_ @_ "/>
    <numFmt numFmtId="183" formatCode="_-* #,##0\ _€_-;\-* #,##0\ _€_-;_-* &quot;-&quot;\ _€_-;_-@_-"/>
    <numFmt numFmtId="184" formatCode="_-* #,##0.00\ _p_t_a_-;\-* #,##0.00\ _p_t_a_-;_-* &quot;-&quot;??\ _p_t_a_-;_-@_-"/>
    <numFmt numFmtId="185" formatCode="_-* #,##0.00\ _P_t_s_-;\-* #,##0.00\ _P_t_s_-;_-* &quot;-&quot;??\ _P_t_s_-;_-@_-"/>
    <numFmt numFmtId="186" formatCode="mmm"/>
    <numFmt numFmtId="187" formatCode="#,##0.000\ "/>
    <numFmt numFmtId="188" formatCode="_-* #,##0.00\ _€_-;\-* #,##0.00\ _€_-;_-* &quot;-&quot;??\ _€_-;_-@_-"/>
    <numFmt numFmtId="190" formatCode="%#,#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b/>
      <sz val="11"/>
      <color rgb="FF0070C0"/>
      <name val="Century Gothic"/>
      <family val="2"/>
    </font>
    <font>
      <b/>
      <sz val="8"/>
      <name val="Arial"/>
      <family val="2"/>
    </font>
    <font>
      <i/>
      <sz val="6"/>
      <name val="Century Gothic"/>
      <family val="2"/>
    </font>
    <font>
      <sz val="7"/>
      <name val="Century Gothic"/>
      <family val="2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  <font>
      <i/>
      <sz val="6"/>
      <color theme="1"/>
      <name val="Century Gothic"/>
      <family val="2"/>
    </font>
    <font>
      <sz val="7"/>
      <color rgb="FFFF0000"/>
      <name val="Century Gothic"/>
      <family val="2"/>
    </font>
    <font>
      <vertAlign val="superscript"/>
      <sz val="6"/>
      <color rgb="FFFF0000"/>
      <name val="Century Gothic"/>
      <family val="2"/>
    </font>
    <font>
      <vertAlign val="superscript"/>
      <sz val="6"/>
      <name val="Century Gothic"/>
      <family val="2"/>
    </font>
    <font>
      <b/>
      <sz val="7"/>
      <color rgb="FFFF0000"/>
      <name val="Century Gothic"/>
      <family val="2"/>
    </font>
    <font>
      <sz val="10"/>
      <name val="Arial"/>
      <family val="2"/>
    </font>
    <font>
      <sz val="6"/>
      <name val="Agency FB"/>
      <family val="2"/>
    </font>
    <font>
      <b/>
      <sz val="9"/>
      <name val="Century Gothic"/>
      <family val="2"/>
    </font>
    <font>
      <sz val="7"/>
      <name val="Arial"/>
      <family val="2"/>
    </font>
    <font>
      <b/>
      <sz val="14"/>
      <color theme="9" tint="-0.249977111117893"/>
      <name val="Agency FB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Century Gothic"/>
      <family val="2"/>
    </font>
    <font>
      <sz val="6"/>
      <color theme="0"/>
      <name val="Agency FB"/>
      <family val="2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6"/>
      <color theme="0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21" borderId="16" applyNumberFormat="0" applyAlignment="0" applyProtection="0"/>
    <xf numFmtId="0" fontId="26" fillId="21" borderId="16" applyNumberFormat="0" applyAlignment="0" applyProtection="0"/>
    <xf numFmtId="0" fontId="27" fillId="22" borderId="17" applyNumberFormat="0" applyAlignment="0" applyProtection="0"/>
    <xf numFmtId="0" fontId="27" fillId="22" borderId="17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175" fontId="29" fillId="0" borderId="0">
      <protection locked="0"/>
    </xf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7" fontId="29" fillId="0" borderId="0">
      <protection locked="0"/>
    </xf>
    <xf numFmtId="0" fontId="16" fillId="0" borderId="0" applyFont="0" applyFill="0" applyBorder="0" applyAlignment="0" applyProtection="0"/>
    <xf numFmtId="178" fontId="31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16" fillId="0" borderId="0"/>
    <xf numFmtId="0" fontId="16" fillId="0" borderId="0"/>
    <xf numFmtId="0" fontId="32" fillId="0" borderId="0">
      <protection locked="0"/>
    </xf>
    <xf numFmtId="0" fontId="32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34" fillId="12" borderId="16" applyNumberFormat="0" applyAlignment="0" applyProtection="0"/>
    <xf numFmtId="0" fontId="34" fillId="12" borderId="16" applyNumberFormat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181" fontId="29" fillId="0" borderId="0">
      <protection locked="0"/>
    </xf>
    <xf numFmtId="175" fontId="29" fillId="0" borderId="0">
      <protection locked="0"/>
    </xf>
    <xf numFmtId="178" fontId="31" fillId="0" borderId="0">
      <protection locked="0"/>
    </xf>
    <xf numFmtId="181" fontId="29" fillId="0" borderId="0">
      <protection locked="0"/>
    </xf>
    <xf numFmtId="178" fontId="36" fillId="0" borderId="0">
      <protection locked="0"/>
    </xf>
    <xf numFmtId="0" fontId="32" fillId="0" borderId="0">
      <protection locked="0"/>
    </xf>
    <xf numFmtId="178" fontId="36" fillId="0" borderId="0">
      <protection locked="0"/>
    </xf>
    <xf numFmtId="0" fontId="32" fillId="0" borderId="0">
      <protection locked="0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77" fontId="29" fillId="0" borderId="0">
      <protection locked="0"/>
    </xf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6" fillId="0" borderId="0"/>
    <xf numFmtId="0" fontId="16" fillId="0" borderId="0"/>
    <xf numFmtId="0" fontId="39" fillId="0" borderId="0"/>
    <xf numFmtId="0" fontId="16" fillId="0" borderId="0"/>
    <xf numFmtId="0" fontId="23" fillId="0" borderId="0"/>
    <xf numFmtId="0" fontId="30" fillId="0" borderId="0"/>
    <xf numFmtId="0" fontId="16" fillId="0" borderId="0"/>
    <xf numFmtId="0" fontId="1" fillId="0" borderId="0"/>
    <xf numFmtId="0" fontId="1" fillId="0" borderId="0"/>
    <xf numFmtId="0" fontId="39" fillId="0" borderId="0"/>
    <xf numFmtId="0" fontId="30" fillId="0" borderId="0"/>
    <xf numFmtId="0" fontId="16" fillId="0" borderId="0"/>
    <xf numFmtId="0" fontId="30" fillId="0" borderId="0"/>
    <xf numFmtId="0" fontId="1" fillId="0" borderId="0"/>
    <xf numFmtId="0" fontId="16" fillId="0" borderId="0"/>
    <xf numFmtId="0" fontId="39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8" borderId="19" applyNumberFormat="0" applyFont="0" applyAlignment="0" applyProtection="0"/>
    <xf numFmtId="0" fontId="16" fillId="28" borderId="19" applyNumberFormat="0" applyFont="0" applyAlignment="0" applyProtection="0"/>
    <xf numFmtId="0" fontId="40" fillId="29" borderId="20">
      <alignment horizontal="center" vertical="center"/>
    </xf>
    <xf numFmtId="0" fontId="41" fillId="0" borderId="21">
      <alignment horizontal="center"/>
    </xf>
    <xf numFmtId="190" fontId="29" fillId="0" borderId="0">
      <protection locked="0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21" borderId="22" applyNumberFormat="0" applyAlignment="0" applyProtection="0"/>
    <xf numFmtId="0" fontId="43" fillId="21" borderId="22" applyNumberFormat="0" applyAlignment="0" applyProtection="0"/>
    <xf numFmtId="0" fontId="1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</cellStyleXfs>
  <cellXfs count="114">
    <xf numFmtId="0" fontId="0" fillId="0" borderId="0" xfId="0"/>
    <xf numFmtId="0" fontId="2" fillId="0" borderId="0" xfId="1" applyAlignment="1">
      <alignment vertical="center"/>
    </xf>
    <xf numFmtId="0" fontId="4" fillId="4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0" borderId="0" xfId="1" applyAlignment="1"/>
    <xf numFmtId="0" fontId="8" fillId="4" borderId="0" xfId="1" applyFont="1" applyFill="1" applyBorder="1" applyAlignment="1"/>
    <xf numFmtId="166" fontId="8" fillId="4" borderId="4" xfId="2" applyNumberFormat="1" applyFont="1" applyFill="1" applyBorder="1" applyAlignment="1"/>
    <xf numFmtId="166" fontId="8" fillId="4" borderId="0" xfId="2" applyNumberFormat="1" applyFont="1" applyFill="1" applyBorder="1" applyAlignment="1"/>
    <xf numFmtId="0" fontId="2" fillId="0" borderId="0" xfId="1" applyBorder="1" applyAlignment="1">
      <alignment vertical="center"/>
    </xf>
    <xf numFmtId="0" fontId="8" fillId="4" borderId="0" xfId="1" applyFont="1" applyFill="1" applyBorder="1" applyAlignment="1">
      <alignment horizontal="right" vertical="center"/>
    </xf>
    <xf numFmtId="164" fontId="8" fillId="0" borderId="4" xfId="2" applyNumberFormat="1" applyFont="1" applyFill="1" applyBorder="1" applyAlignment="1">
      <alignment vertical="center"/>
    </xf>
    <xf numFmtId="164" fontId="8" fillId="4" borderId="0" xfId="2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vertical="center"/>
    </xf>
    <xf numFmtId="0" fontId="8" fillId="4" borderId="6" xfId="1" applyFont="1" applyFill="1" applyBorder="1" applyAlignment="1">
      <alignment vertical="center"/>
    </xf>
    <xf numFmtId="164" fontId="4" fillId="4" borderId="7" xfId="2" applyNumberFormat="1" applyFont="1" applyFill="1" applyBorder="1" applyAlignment="1">
      <alignment vertical="center"/>
    </xf>
    <xf numFmtId="164" fontId="4" fillId="4" borderId="5" xfId="2" applyNumberFormat="1" applyFont="1" applyFill="1" applyBorder="1" applyAlignment="1">
      <alignment vertical="center"/>
    </xf>
    <xf numFmtId="164" fontId="8" fillId="4" borderId="3" xfId="2" applyNumberFormat="1" applyFont="1" applyFill="1" applyBorder="1" applyAlignment="1"/>
    <xf numFmtId="164" fontId="8" fillId="4" borderId="0" xfId="2" applyNumberFormat="1" applyFont="1" applyFill="1" applyBorder="1" applyAlignment="1"/>
    <xf numFmtId="164" fontId="8" fillId="4" borderId="4" xfId="2" applyNumberFormat="1" applyFont="1" applyFill="1" applyBorder="1" applyAlignment="1">
      <alignment vertical="center"/>
    </xf>
    <xf numFmtId="0" fontId="2" fillId="0" borderId="0" xfId="1" applyBorder="1" applyAlignment="1"/>
    <xf numFmtId="0" fontId="9" fillId="4" borderId="5" xfId="1" applyFont="1" applyFill="1" applyBorder="1" applyAlignment="1">
      <alignment vertical="center"/>
    </xf>
    <xf numFmtId="0" fontId="10" fillId="4" borderId="5" xfId="1" applyFont="1" applyFill="1" applyBorder="1" applyAlignment="1">
      <alignment vertical="center"/>
    </xf>
    <xf numFmtId="164" fontId="9" fillId="4" borderId="7" xfId="2" applyNumberFormat="1" applyFont="1" applyFill="1" applyBorder="1" applyAlignment="1">
      <alignment vertical="center"/>
    </xf>
    <xf numFmtId="164" fontId="9" fillId="4" borderId="8" xfId="2" applyNumberFormat="1" applyFont="1" applyFill="1" applyBorder="1" applyAlignment="1">
      <alignment vertical="center"/>
    </xf>
    <xf numFmtId="0" fontId="4" fillId="4" borderId="5" xfId="3" applyFont="1" applyFill="1" applyBorder="1" applyAlignment="1">
      <alignment vertical="center"/>
    </xf>
    <xf numFmtId="169" fontId="4" fillId="4" borderId="7" xfId="2" applyNumberFormat="1" applyFont="1" applyFill="1" applyBorder="1" applyAlignment="1">
      <alignment vertical="center"/>
    </xf>
    <xf numFmtId="164" fontId="4" fillId="4" borderId="8" xfId="2" applyNumberFormat="1" applyFont="1" applyFill="1" applyBorder="1" applyAlignment="1">
      <alignment vertical="center"/>
    </xf>
    <xf numFmtId="0" fontId="11" fillId="4" borderId="2" xfId="1" applyFont="1" applyFill="1" applyBorder="1" applyAlignment="1">
      <alignment vertical="center"/>
    </xf>
    <xf numFmtId="0" fontId="10" fillId="4" borderId="2" xfId="1" applyFont="1" applyFill="1" applyBorder="1" applyAlignment="1">
      <alignment vertical="center"/>
    </xf>
    <xf numFmtId="164" fontId="9" fillId="4" borderId="3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2" fillId="4" borderId="0" xfId="1" applyFont="1" applyFill="1" applyBorder="1" applyAlignment="1">
      <alignment vertical="center"/>
    </xf>
    <xf numFmtId="164" fontId="8" fillId="4" borderId="9" xfId="2" applyNumberFormat="1" applyFont="1" applyFill="1" applyBorder="1" applyAlignment="1">
      <alignment vertical="center"/>
    </xf>
    <xf numFmtId="169" fontId="8" fillId="4" borderId="4" xfId="2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164" fontId="8" fillId="4" borderId="3" xfId="2" applyNumberFormat="1" applyFont="1" applyFill="1" applyBorder="1" applyAlignment="1">
      <alignment vertical="center"/>
    </xf>
    <xf numFmtId="164" fontId="8" fillId="4" borderId="11" xfId="2" applyNumberFormat="1" applyFont="1" applyFill="1" applyBorder="1" applyAlignment="1">
      <alignment vertical="center"/>
    </xf>
    <xf numFmtId="164" fontId="2" fillId="0" borderId="0" xfId="1" applyNumberFormat="1" applyAlignment="1">
      <alignment vertical="center"/>
    </xf>
    <xf numFmtId="0" fontId="8" fillId="4" borderId="12" xfId="1" applyFont="1" applyFill="1" applyBorder="1" applyAlignment="1">
      <alignment vertical="center"/>
    </xf>
    <xf numFmtId="0" fontId="15" fillId="4" borderId="5" xfId="3" applyFont="1" applyFill="1" applyBorder="1" applyAlignment="1">
      <alignment vertical="center"/>
    </xf>
    <xf numFmtId="0" fontId="12" fillId="4" borderId="6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11" xfId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8" fillId="0" borderId="9" xfId="2" applyNumberFormat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169" fontId="8" fillId="0" borderId="4" xfId="2" applyNumberFormat="1" applyFont="1" applyFill="1" applyBorder="1" applyAlignment="1">
      <alignment vertical="center"/>
    </xf>
    <xf numFmtId="164" fontId="12" fillId="0" borderId="4" xfId="2" applyNumberFormat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164" fontId="8" fillId="0" borderId="14" xfId="2" applyNumberFormat="1" applyFont="1" applyFill="1" applyBorder="1" applyAlignment="1">
      <alignment vertical="center"/>
    </xf>
    <xf numFmtId="164" fontId="8" fillId="0" borderId="15" xfId="2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164" fontId="4" fillId="0" borderId="7" xfId="2" applyNumberFormat="1" applyFont="1" applyFill="1" applyBorder="1" applyAlignment="1">
      <alignment vertical="center"/>
    </xf>
    <xf numFmtId="164" fontId="4" fillId="0" borderId="8" xfId="2" applyNumberFormat="1" applyFont="1" applyFill="1" applyBorder="1" applyAlignment="1">
      <alignment vertical="center"/>
    </xf>
    <xf numFmtId="0" fontId="18" fillId="4" borderId="5" xfId="1" applyFont="1" applyFill="1" applyBorder="1" applyAlignment="1">
      <alignment vertical="center"/>
    </xf>
    <xf numFmtId="0" fontId="18" fillId="4" borderId="6" xfId="1" applyFont="1" applyFill="1" applyBorder="1" applyAlignment="1">
      <alignment vertical="center"/>
    </xf>
    <xf numFmtId="164" fontId="18" fillId="0" borderId="7" xfId="2" applyNumberFormat="1" applyFont="1" applyFill="1" applyBorder="1" applyAlignment="1">
      <alignment vertical="center"/>
    </xf>
    <xf numFmtId="164" fontId="18" fillId="0" borderId="8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17" fillId="4" borderId="0" xfId="4" applyFont="1" applyFill="1" applyAlignment="1">
      <alignment vertical="top" wrapText="1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20" fillId="6" borderId="0" xfId="5" applyFont="1" applyFill="1" applyAlignment="1">
      <alignment vertical="center"/>
    </xf>
    <xf numFmtId="0" fontId="21" fillId="0" borderId="0" xfId="1" applyFont="1" applyAlignment="1"/>
    <xf numFmtId="0" fontId="22" fillId="0" borderId="0" xfId="1" applyFont="1" applyAlignment="1">
      <alignment vertical="center"/>
    </xf>
    <xf numFmtId="0" fontId="17" fillId="4" borderId="0" xfId="4" applyFont="1" applyFill="1" applyAlignment="1">
      <alignment horizontal="left" vertical="top" wrapText="1"/>
    </xf>
    <xf numFmtId="0" fontId="17" fillId="0" borderId="0" xfId="4" applyFont="1" applyFill="1" applyAlignment="1">
      <alignment horizontal="left" vertical="top" wrapText="1"/>
    </xf>
    <xf numFmtId="0" fontId="19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0" fillId="0" borderId="0" xfId="1" applyFont="1" applyAlignment="1">
      <alignment vertical="center"/>
    </xf>
    <xf numFmtId="0" fontId="51" fillId="0" borderId="0" xfId="1" applyFont="1" applyBorder="1" applyAlignment="1">
      <alignment vertical="center"/>
    </xf>
    <xf numFmtId="0" fontId="50" fillId="0" borderId="0" xfId="1" applyFont="1" applyAlignment="1"/>
    <xf numFmtId="0" fontId="50" fillId="5" borderId="0" xfId="1" applyFont="1" applyFill="1" applyAlignment="1"/>
    <xf numFmtId="164" fontId="50" fillId="5" borderId="0" xfId="1" applyNumberFormat="1" applyFont="1" applyFill="1" applyAlignment="1"/>
    <xf numFmtId="0" fontId="50" fillId="0" borderId="0" xfId="1" applyFont="1" applyBorder="1" applyAlignment="1">
      <alignment vertical="center"/>
    </xf>
    <xf numFmtId="0" fontId="50" fillId="5" borderId="0" xfId="1" applyFont="1" applyFill="1" applyBorder="1" applyAlignment="1">
      <alignment vertical="center"/>
    </xf>
    <xf numFmtId="164" fontId="50" fillId="5" borderId="0" xfId="1" applyNumberFormat="1" applyFont="1" applyFill="1" applyBorder="1" applyAlignment="1">
      <alignment vertical="center"/>
    </xf>
    <xf numFmtId="167" fontId="50" fillId="0" borderId="0" xfId="1" applyNumberFormat="1" applyFont="1" applyBorder="1" applyAlignment="1">
      <alignment vertical="center"/>
    </xf>
    <xf numFmtId="0" fontId="50" fillId="0" borderId="0" xfId="1" applyFont="1" applyBorder="1" applyAlignment="1"/>
    <xf numFmtId="168" fontId="50" fillId="0" borderId="0" xfId="1" applyNumberFormat="1" applyFont="1" applyBorder="1" applyAlignment="1">
      <alignment vertical="center"/>
    </xf>
    <xf numFmtId="164" fontId="50" fillId="0" borderId="0" xfId="1" applyNumberFormat="1" applyFont="1" applyBorder="1" applyAlignment="1">
      <alignment vertical="center"/>
    </xf>
    <xf numFmtId="170" fontId="50" fillId="0" borderId="0" xfId="1" applyNumberFormat="1" applyFont="1" applyBorder="1" applyAlignment="1">
      <alignment vertical="center"/>
    </xf>
    <xf numFmtId="171" fontId="50" fillId="0" borderId="0" xfId="1" applyNumberFormat="1" applyFont="1" applyBorder="1" applyAlignment="1">
      <alignment vertical="center"/>
    </xf>
    <xf numFmtId="164" fontId="50" fillId="0" borderId="0" xfId="1" applyNumberFormat="1" applyFont="1" applyAlignment="1">
      <alignment vertical="center"/>
    </xf>
    <xf numFmtId="172" fontId="50" fillId="0" borderId="0" xfId="1" applyNumberFormat="1" applyFont="1" applyFill="1" applyBorder="1" applyAlignment="1">
      <alignment vertical="center"/>
    </xf>
    <xf numFmtId="0" fontId="50" fillId="0" borderId="0" xfId="1" applyFont="1" applyFill="1" applyAlignment="1">
      <alignment vertical="center"/>
    </xf>
    <xf numFmtId="0" fontId="52" fillId="0" borderId="0" xfId="1" applyFont="1" applyFill="1" applyBorder="1" applyAlignment="1">
      <alignment vertical="center"/>
    </xf>
    <xf numFmtId="172" fontId="53" fillId="4" borderId="0" xfId="4" applyNumberFormat="1" applyFont="1" applyFill="1" applyAlignment="1">
      <alignment horizontal="left" vertical="top" wrapText="1"/>
    </xf>
    <xf numFmtId="0" fontId="50" fillId="0" borderId="0" xfId="1" applyFont="1" applyFill="1" applyBorder="1" applyAlignment="1">
      <alignment vertical="center"/>
    </xf>
    <xf numFmtId="173" fontId="50" fillId="0" borderId="0" xfId="1" applyNumberFormat="1" applyFont="1" applyFill="1" applyBorder="1" applyAlignment="1">
      <alignment vertical="center"/>
    </xf>
    <xf numFmtId="164" fontId="50" fillId="0" borderId="0" xfId="1" applyNumberFormat="1" applyFont="1" applyFill="1" applyBorder="1" applyAlignment="1">
      <alignment vertical="center"/>
    </xf>
    <xf numFmtId="174" fontId="54" fillId="0" borderId="0" xfId="1" applyNumberFormat="1" applyFont="1" applyAlignment="1"/>
    <xf numFmtId="0" fontId="55" fillId="0" borderId="0" xfId="1" applyFont="1" applyAlignment="1">
      <alignment horizontal="right" vertical="center"/>
    </xf>
    <xf numFmtId="0" fontId="54" fillId="0" borderId="0" xfId="1" applyFont="1" applyAlignment="1"/>
    <xf numFmtId="0" fontId="56" fillId="4" borderId="0" xfId="1" applyFont="1" applyFill="1" applyBorder="1" applyAlignment="1">
      <alignment horizontal="left" vertical="top"/>
    </xf>
  </cellXfs>
  <cellStyles count="219">
    <cellStyle name="20% - Énfasis1 2" xfId="6"/>
    <cellStyle name="20% - Énfasis1 3" xfId="7"/>
    <cellStyle name="20% - Énfasis2 2" xfId="8"/>
    <cellStyle name="20% - Énfasis2 3" xfId="9"/>
    <cellStyle name="20% - Énfasis3 2" xfId="10"/>
    <cellStyle name="20% - Énfasis3 3" xfId="11"/>
    <cellStyle name="20% - Énfasis4 2" xfId="12"/>
    <cellStyle name="20% - Énfasis4 3" xfId="13"/>
    <cellStyle name="20% - Énfasis5 2" xfId="14"/>
    <cellStyle name="20% - Énfasis5 3" xfId="15"/>
    <cellStyle name="20% - Énfasis6 2" xfId="16"/>
    <cellStyle name="20% - Énfasis6 3" xfId="17"/>
    <cellStyle name="40% - Énfasis1 2" xfId="18"/>
    <cellStyle name="40% - Énfasis1 3" xfId="19"/>
    <cellStyle name="40% - Énfasis2 2" xfId="20"/>
    <cellStyle name="40% - Énfasis2 3" xfId="21"/>
    <cellStyle name="40% - Énfasis3 2" xfId="22"/>
    <cellStyle name="40% - Énfasis3 3" xfId="23"/>
    <cellStyle name="40% - Énfasis4 2" xfId="24"/>
    <cellStyle name="40% - Énfasis4 3" xfId="25"/>
    <cellStyle name="40% - Énfasis5 2" xfId="26"/>
    <cellStyle name="40% - Énfasis5 3" xfId="27"/>
    <cellStyle name="40% - Énfasis6 2" xfId="28"/>
    <cellStyle name="40% - Énfasis6 3" xfId="29"/>
    <cellStyle name="60% - Énfasis1 2" xfId="30"/>
    <cellStyle name="60% - Énfasis1 3" xfId="31"/>
    <cellStyle name="60% - Énfasis2 2" xfId="32"/>
    <cellStyle name="60% - Énfasis2 3" xfId="33"/>
    <cellStyle name="60% - Énfasis3 2" xfId="34"/>
    <cellStyle name="60% - Énfasis3 3" xfId="35"/>
    <cellStyle name="60% - Énfasis4 2" xfId="36"/>
    <cellStyle name="60% - Énfasis4 3" xfId="37"/>
    <cellStyle name="60% - Énfasis5 2" xfId="38"/>
    <cellStyle name="60% - Énfasis5 3" xfId="39"/>
    <cellStyle name="60% - Énfasis6 2" xfId="40"/>
    <cellStyle name="60% - Énfasis6 3" xfId="41"/>
    <cellStyle name="Buena 2" xfId="42"/>
    <cellStyle name="Buena 3" xfId="43"/>
    <cellStyle name="Cálculo 2" xfId="44"/>
    <cellStyle name="Cálculo 3" xfId="45"/>
    <cellStyle name="Celda de comprobación 2" xfId="46"/>
    <cellStyle name="Celda de comprobación 3" xfId="47"/>
    <cellStyle name="Celda vinculada 2" xfId="48"/>
    <cellStyle name="Celda vinculada 3" xfId="49"/>
    <cellStyle name="Comma" xfId="50"/>
    <cellStyle name="Comma 2" xfId="51"/>
    <cellStyle name="Comma 3" xfId="52"/>
    <cellStyle name="Comma 4" xfId="53"/>
    <cellStyle name="Comma 5" xfId="54"/>
    <cellStyle name="Comma 6" xfId="55"/>
    <cellStyle name="Comma_Nov09" xfId="56"/>
    <cellStyle name="Comma0" xfId="57"/>
    <cellStyle name="Currency" xfId="58"/>
    <cellStyle name="Currency0" xfId="59"/>
    <cellStyle name="Date" xfId="60"/>
    <cellStyle name="Date 2" xfId="61"/>
    <cellStyle name="Dia" xfId="62"/>
    <cellStyle name="Diseño" xfId="63"/>
    <cellStyle name="Diseño 2" xfId="64"/>
    <cellStyle name="Encabez1" xfId="65"/>
    <cellStyle name="Encabez2" xfId="66"/>
    <cellStyle name="Encabezado 4 2" xfId="67"/>
    <cellStyle name="Encabezado 4 3" xfId="68"/>
    <cellStyle name="Énfasis1 2" xfId="69"/>
    <cellStyle name="Énfasis1 3" xfId="70"/>
    <cellStyle name="Énfasis2 2" xfId="71"/>
    <cellStyle name="Énfasis2 3" xfId="72"/>
    <cellStyle name="Énfasis3 2" xfId="73"/>
    <cellStyle name="Énfasis3 3" xfId="74"/>
    <cellStyle name="Énfasis4 2" xfId="75"/>
    <cellStyle name="Énfasis4 3" xfId="76"/>
    <cellStyle name="Énfasis5 2" xfId="77"/>
    <cellStyle name="Énfasis5 3" xfId="78"/>
    <cellStyle name="Énfasis6 2" xfId="79"/>
    <cellStyle name="Énfasis6 3" xfId="80"/>
    <cellStyle name="Entrada 2" xfId="81"/>
    <cellStyle name="Entrada 3" xfId="82"/>
    <cellStyle name="Euro" xfId="83"/>
    <cellStyle name="Euro 2" xfId="84"/>
    <cellStyle name="F2" xfId="85"/>
    <cellStyle name="F2 2" xfId="86"/>
    <cellStyle name="F3" xfId="87"/>
    <cellStyle name="F3 2" xfId="88"/>
    <cellStyle name="F4" xfId="89"/>
    <cellStyle name="F4 2" xfId="90"/>
    <cellStyle name="F5" xfId="91"/>
    <cellStyle name="F5 2" xfId="92"/>
    <cellStyle name="F6" xfId="93"/>
    <cellStyle name="F6 2" xfId="94"/>
    <cellStyle name="F7" xfId="95"/>
    <cellStyle name="F7 2" xfId="96"/>
    <cellStyle name="F8" xfId="97"/>
    <cellStyle name="F8 2" xfId="98"/>
    <cellStyle name="Fijo" xfId="99"/>
    <cellStyle name="Financiero" xfId="100"/>
    <cellStyle name="Fixed" xfId="101"/>
    <cellStyle name="Fixed 2" xfId="102"/>
    <cellStyle name="Heading1" xfId="103"/>
    <cellStyle name="Heading1 2" xfId="104"/>
    <cellStyle name="Heading2" xfId="105"/>
    <cellStyle name="Heading2 2" xfId="106"/>
    <cellStyle name="Incorrecto 2" xfId="107"/>
    <cellStyle name="Incorrecto 3" xfId="108"/>
    <cellStyle name="Millares [0] 2" xfId="109"/>
    <cellStyle name="Millares [0] 3" xfId="110"/>
    <cellStyle name="Millares [0] 4" xfId="111"/>
    <cellStyle name="Millares [0]_6 SistemasAislados" xfId="2"/>
    <cellStyle name="Millares 10" xfId="112"/>
    <cellStyle name="Millares 11" xfId="113"/>
    <cellStyle name="Millares 12" xfId="114"/>
    <cellStyle name="Millares 13" xfId="115"/>
    <cellStyle name="Millares 14" xfId="116"/>
    <cellStyle name="Millares 15" xfId="117"/>
    <cellStyle name="Millares 16" xfId="118"/>
    <cellStyle name="Millares 17" xfId="119"/>
    <cellStyle name="Millares 18" xfId="120"/>
    <cellStyle name="Millares 19" xfId="121"/>
    <cellStyle name="Millares 2" xfId="122"/>
    <cellStyle name="Millares 2 2" xfId="123"/>
    <cellStyle name="Millares 2 3" xfId="124"/>
    <cellStyle name="Millares 2 4" xfId="125"/>
    <cellStyle name="Millares 2_Cap 3 Transacciones v27042009" xfId="126"/>
    <cellStyle name="Millares 20" xfId="127"/>
    <cellStyle name="Millares 21" xfId="128"/>
    <cellStyle name="Millares 22" xfId="129"/>
    <cellStyle name="Millares 23" xfId="130"/>
    <cellStyle name="Millares 24" xfId="131"/>
    <cellStyle name="Millares 25" xfId="132"/>
    <cellStyle name="Millares 26" xfId="133"/>
    <cellStyle name="Millares 27" xfId="134"/>
    <cellStyle name="Millares 28" xfId="135"/>
    <cellStyle name="Millares 29" xfId="136"/>
    <cellStyle name="Millares 3" xfId="137"/>
    <cellStyle name="Millares 3 2" xfId="138"/>
    <cellStyle name="Millares 30" xfId="139"/>
    <cellStyle name="Millares 31" xfId="140"/>
    <cellStyle name="Millares 32" xfId="141"/>
    <cellStyle name="Millares 33" xfId="142"/>
    <cellStyle name="Millares 34" xfId="143"/>
    <cellStyle name="Millares 35" xfId="144"/>
    <cellStyle name="Millares 36" xfId="145"/>
    <cellStyle name="Millares 37" xfId="146"/>
    <cellStyle name="Millares 4" xfId="147"/>
    <cellStyle name="Millares 5" xfId="148"/>
    <cellStyle name="Millares 5 2" xfId="149"/>
    <cellStyle name="Millares 6" xfId="150"/>
    <cellStyle name="Millares 7" xfId="151"/>
    <cellStyle name="Millares 7 2" xfId="152"/>
    <cellStyle name="Millares 8" xfId="153"/>
    <cellStyle name="Millares 9" xfId="154"/>
    <cellStyle name="Monetario" xfId="155"/>
    <cellStyle name="Neutral 2" xfId="156"/>
    <cellStyle name="Neutral 3" xfId="157"/>
    <cellStyle name="Normal" xfId="0" builtinId="0"/>
    <cellStyle name="Normal 10" xfId="158"/>
    <cellStyle name="Normal 2" xfId="159"/>
    <cellStyle name="Normal 2 2" xfId="5"/>
    <cellStyle name="Normal 2 2 2" xfId="160"/>
    <cellStyle name="Normal 2 3" xfId="161"/>
    <cellStyle name="Normal 2 4" xfId="162"/>
    <cellStyle name="Normal 3" xfId="163"/>
    <cellStyle name="Normal 3 2" xfId="164"/>
    <cellStyle name="Normal 3 3" xfId="165"/>
    <cellStyle name="Normal 3 4" xfId="166"/>
    <cellStyle name="Normal 3 5" xfId="167"/>
    <cellStyle name="Normal 4" xfId="168"/>
    <cellStyle name="Normal 4 2" xfId="169"/>
    <cellStyle name="Normal 5" xfId="170"/>
    <cellStyle name="Normal 5 2" xfId="171"/>
    <cellStyle name="Normal 5 3" xfId="172"/>
    <cellStyle name="Normal 5 4" xfId="173"/>
    <cellStyle name="Normal 6" xfId="174"/>
    <cellStyle name="Normal 7" xfId="175"/>
    <cellStyle name="Normal 8" xfId="4"/>
    <cellStyle name="Normal 8 2" xfId="176"/>
    <cellStyle name="Normal 8 3" xfId="177"/>
    <cellStyle name="Normal 8 4" xfId="178"/>
    <cellStyle name="Normal 9" xfId="179"/>
    <cellStyle name="Normal_6 SistemasAislados" xfId="1"/>
    <cellStyle name="Normal_6. SistemasAislados Pág 114 y 115 WTeran" xfId="3"/>
    <cellStyle name="Notas 2" xfId="180"/>
    <cellStyle name="Notas 3" xfId="181"/>
    <cellStyle name="p" xfId="182"/>
    <cellStyle name="Pame" xfId="183"/>
    <cellStyle name="Percent" xfId="184"/>
    <cellStyle name="Percent 2" xfId="185"/>
    <cellStyle name="Percent 3" xfId="186"/>
    <cellStyle name="Percent 4" xfId="187"/>
    <cellStyle name="Percent 5" xfId="188"/>
    <cellStyle name="Percent 6" xfId="189"/>
    <cellStyle name="Porcentaje 2" xfId="190"/>
    <cellStyle name="Porcentaje 3" xfId="191"/>
    <cellStyle name="Porcentaje 4" xfId="192"/>
    <cellStyle name="Porcentaje 5" xfId="193"/>
    <cellStyle name="Porcentaje 6" xfId="194"/>
    <cellStyle name="Porcentual 2" xfId="195"/>
    <cellStyle name="Porcentual 2 2" xfId="196"/>
    <cellStyle name="Porcentual 2 3" xfId="197"/>
    <cellStyle name="Porcentual 3" xfId="198"/>
    <cellStyle name="Porcentual 3 2" xfId="199"/>
    <cellStyle name="Porcentual 4" xfId="200"/>
    <cellStyle name="Porcentual 5" xfId="201"/>
    <cellStyle name="Salida 2" xfId="202"/>
    <cellStyle name="Salida 3" xfId="203"/>
    <cellStyle name="Standard_EVAL-np" xfId="204"/>
    <cellStyle name="Texto de advertencia 2" xfId="205"/>
    <cellStyle name="Texto de advertencia 3" xfId="206"/>
    <cellStyle name="Texto explicativo 2" xfId="207"/>
    <cellStyle name="Texto explicativo 3" xfId="208"/>
    <cellStyle name="Título 1 2" xfId="209"/>
    <cellStyle name="Título 1 3" xfId="210"/>
    <cellStyle name="Título 2 2" xfId="211"/>
    <cellStyle name="Título 2 3" xfId="212"/>
    <cellStyle name="Título 3 2" xfId="213"/>
    <cellStyle name="Título 3 3" xfId="214"/>
    <cellStyle name="Título 4" xfId="215"/>
    <cellStyle name="Título 5" xfId="216"/>
    <cellStyle name="Total 2" xfId="217"/>
    <cellStyle name="Total 3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VI-9</a:t>
            </a:r>
          </a:p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Evolución mensual de la Generación Bruta (GWh)</a:t>
            </a:r>
          </a:p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Periodo 2013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'CAP VI-5'!$R$27</c:f>
              <c:strCache>
                <c:ptCount val="1"/>
                <c:pt idx="0">
                  <c:v>ENDE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VI-5'!$S$27:$AD$27</c:f>
              <c:numCache>
                <c:formatCode>#,##0.0_ ;\-#,##0.0\ </c:formatCode>
                <c:ptCount val="12"/>
                <c:pt idx="0">
                  <c:v>3.5698974999999993</c:v>
                </c:pt>
                <c:pt idx="1">
                  <c:v>3.3187089000000007</c:v>
                </c:pt>
                <c:pt idx="2">
                  <c:v>3.8251463999999999</c:v>
                </c:pt>
                <c:pt idx="3">
                  <c:v>3.8763625999999989</c:v>
                </c:pt>
                <c:pt idx="4">
                  <c:v>3.8487934999999993</c:v>
                </c:pt>
                <c:pt idx="5">
                  <c:v>3.7125287</c:v>
                </c:pt>
                <c:pt idx="6">
                  <c:v>3.7567745000000006</c:v>
                </c:pt>
                <c:pt idx="7">
                  <c:v>3.7866766999999992</c:v>
                </c:pt>
                <c:pt idx="8">
                  <c:v>3.9407283</c:v>
                </c:pt>
                <c:pt idx="9">
                  <c:v>4.0881508000000002</c:v>
                </c:pt>
                <c:pt idx="10">
                  <c:v>3.9848222000000004</c:v>
                </c:pt>
                <c:pt idx="11">
                  <c:v>4.1186466165413513</c:v>
                </c:pt>
              </c:numCache>
            </c:numRef>
          </c:val>
        </c:ser>
        <c:ser>
          <c:idx val="1"/>
          <c:order val="1"/>
          <c:tx>
            <c:strRef>
              <c:f>'CAP VI-5'!$R$28</c:f>
              <c:strCache>
                <c:ptCount val="1"/>
                <c:pt idx="0">
                  <c:v>SETAR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VI-5'!$S$28:$AD$28</c:f>
              <c:numCache>
                <c:formatCode>#,##0.0_ ;\-#,##0.0\ </c:formatCode>
                <c:ptCount val="12"/>
                <c:pt idx="0">
                  <c:v>8.1657319999999896</c:v>
                </c:pt>
                <c:pt idx="1">
                  <c:v>10.14371</c:v>
                </c:pt>
                <c:pt idx="2">
                  <c:v>9.6093830000000011</c:v>
                </c:pt>
                <c:pt idx="3">
                  <c:v>6.6364260000000002</c:v>
                </c:pt>
                <c:pt idx="4">
                  <c:v>6.6833849999999995</c:v>
                </c:pt>
                <c:pt idx="5">
                  <c:v>6.3994509999999902</c:v>
                </c:pt>
                <c:pt idx="6">
                  <c:v>6.5913200000000725</c:v>
                </c:pt>
                <c:pt idx="7">
                  <c:v>6.6165710000000724</c:v>
                </c:pt>
                <c:pt idx="8">
                  <c:v>6.6653830000000003</c:v>
                </c:pt>
                <c:pt idx="9">
                  <c:v>7.1205708999999997</c:v>
                </c:pt>
                <c:pt idx="10">
                  <c:v>7.1898039999999996</c:v>
                </c:pt>
                <c:pt idx="11">
                  <c:v>8.2775860000000012</c:v>
                </c:pt>
              </c:numCache>
            </c:numRef>
          </c:val>
        </c:ser>
        <c:ser>
          <c:idx val="2"/>
          <c:order val="2"/>
          <c:tx>
            <c:strRef>
              <c:f>'CAP VI-5'!$R$29</c:f>
              <c:strCache>
                <c:ptCount val="1"/>
                <c:pt idx="0">
                  <c:v>CRE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VI-5'!$S$29:$AD$29</c:f>
              <c:numCache>
                <c:formatCode>#,##0.0_ ;\-#,##0.0\ </c:formatCode>
                <c:ptCount val="12"/>
                <c:pt idx="0">
                  <c:v>14.808515</c:v>
                </c:pt>
                <c:pt idx="1">
                  <c:v>13.809944000000002</c:v>
                </c:pt>
                <c:pt idx="2">
                  <c:v>14.619123999999999</c:v>
                </c:pt>
                <c:pt idx="3">
                  <c:v>13.952987054000001</c:v>
                </c:pt>
                <c:pt idx="4">
                  <c:v>13.807948</c:v>
                </c:pt>
                <c:pt idx="5">
                  <c:v>13.120232000000001</c:v>
                </c:pt>
                <c:pt idx="6">
                  <c:v>13.826353000000001</c:v>
                </c:pt>
                <c:pt idx="7">
                  <c:v>14.594786000000001</c:v>
                </c:pt>
                <c:pt idx="8">
                  <c:v>15.038945</c:v>
                </c:pt>
                <c:pt idx="9">
                  <c:v>15.338841499999999</c:v>
                </c:pt>
                <c:pt idx="10">
                  <c:v>15.276450000000001</c:v>
                </c:pt>
                <c:pt idx="11">
                  <c:v>16.213357000000002</c:v>
                </c:pt>
              </c:numCache>
            </c:numRef>
          </c:val>
        </c:ser>
        <c:ser>
          <c:idx val="3"/>
          <c:order val="3"/>
          <c:tx>
            <c:strRef>
              <c:f>'CAP VI-5'!$R$31</c:f>
              <c:strCache>
                <c:ptCount val="1"/>
                <c:pt idx="0">
                  <c:v>SECCO 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VI-5'!$S$31:$AD$31</c:f>
              <c:numCache>
                <c:formatCode>#,##0.0_ ;\-#,##0.0\ </c:formatCode>
                <c:ptCount val="12"/>
                <c:pt idx="0">
                  <c:v>19.124887000000001</c:v>
                </c:pt>
                <c:pt idx="1">
                  <c:v>15.069474999999997</c:v>
                </c:pt>
                <c:pt idx="2">
                  <c:v>17.135882000000002</c:v>
                </c:pt>
                <c:pt idx="3">
                  <c:v>19.512761999999995</c:v>
                </c:pt>
                <c:pt idx="4">
                  <c:v>19.823708000000003</c:v>
                </c:pt>
                <c:pt idx="5">
                  <c:v>19.211219</c:v>
                </c:pt>
                <c:pt idx="6">
                  <c:v>20.135045999999999</c:v>
                </c:pt>
                <c:pt idx="7">
                  <c:v>20.182766000000001</c:v>
                </c:pt>
                <c:pt idx="8">
                  <c:v>20.178433000000002</c:v>
                </c:pt>
                <c:pt idx="9">
                  <c:v>21.05247</c:v>
                </c:pt>
                <c:pt idx="10">
                  <c:v>21.904646</c:v>
                </c:pt>
                <c:pt idx="11">
                  <c:v>22.486216000000002</c:v>
                </c:pt>
              </c:numCache>
            </c:numRef>
          </c:val>
        </c:ser>
        <c:ser>
          <c:idx val="4"/>
          <c:order val="4"/>
          <c:tx>
            <c:strRef>
              <c:f>'CAP VI-5'!$R$32</c:f>
              <c:strCache>
                <c:ptCount val="1"/>
                <c:pt idx="0">
                  <c:v>GENERGYS 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VI-5'!$S$32:$AD$32</c:f>
              <c:numCache>
                <c:formatCode>#,##0.0_ ;\-#,##0.0\ </c:formatCode>
                <c:ptCount val="12"/>
                <c:pt idx="0">
                  <c:v>0.69963399999999998</c:v>
                </c:pt>
                <c:pt idx="1">
                  <c:v>0.47760000000000002</c:v>
                </c:pt>
                <c:pt idx="2">
                  <c:v>0.40132000000000001</c:v>
                </c:pt>
                <c:pt idx="3">
                  <c:v>0.51421000000000006</c:v>
                </c:pt>
                <c:pt idx="4">
                  <c:v>0.66420000000000001</c:v>
                </c:pt>
                <c:pt idx="5">
                  <c:v>0.31172899999999998</c:v>
                </c:pt>
                <c:pt idx="6">
                  <c:v>0.44042999999999999</c:v>
                </c:pt>
                <c:pt idx="7">
                  <c:v>0.80580799999999997</c:v>
                </c:pt>
                <c:pt idx="8">
                  <c:v>0.34843999999999997</c:v>
                </c:pt>
                <c:pt idx="9">
                  <c:v>0.52738399999999996</c:v>
                </c:pt>
                <c:pt idx="10">
                  <c:v>0.46450000000000002</c:v>
                </c:pt>
                <c:pt idx="11">
                  <c:v>0.62129299999999998</c:v>
                </c:pt>
              </c:numCache>
            </c:numRef>
          </c:val>
        </c:ser>
        <c:ser>
          <c:idx val="5"/>
          <c:order val="5"/>
          <c:tx>
            <c:strRef>
              <c:f>'CAP VI-5'!$R$33</c:f>
              <c:strCache>
                <c:ptCount val="1"/>
                <c:pt idx="0">
                  <c:v>G&amp;E   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VI-5'!$S$33:$AD$33</c:f>
              <c:numCache>
                <c:formatCode>#,##0.0_ ;\-#,##0.0\ </c:formatCode>
                <c:ptCount val="12"/>
                <c:pt idx="0">
                  <c:v>3.0580499999999997</c:v>
                </c:pt>
                <c:pt idx="1">
                  <c:v>2.8187400000000005</c:v>
                </c:pt>
                <c:pt idx="2">
                  <c:v>2.7715699999999996</c:v>
                </c:pt>
                <c:pt idx="3">
                  <c:v>2.56108</c:v>
                </c:pt>
                <c:pt idx="4">
                  <c:v>2.6716100000000003</c:v>
                </c:pt>
                <c:pt idx="5">
                  <c:v>2.6574</c:v>
                </c:pt>
                <c:pt idx="6">
                  <c:v>2.8573400000000002</c:v>
                </c:pt>
                <c:pt idx="7">
                  <c:v>2.60887</c:v>
                </c:pt>
                <c:pt idx="8">
                  <c:v>2.7888500000000001</c:v>
                </c:pt>
                <c:pt idx="9">
                  <c:v>2.7819199999999999</c:v>
                </c:pt>
                <c:pt idx="10">
                  <c:v>2.6241500000000002</c:v>
                </c:pt>
                <c:pt idx="11">
                  <c:v>2.88673</c:v>
                </c:pt>
              </c:numCache>
            </c:numRef>
          </c:val>
        </c:ser>
        <c:ser>
          <c:idx val="6"/>
          <c:order val="6"/>
          <c:tx>
            <c:strRef>
              <c:f>'CAP VI-5'!$R$34</c:f>
              <c:strCache>
                <c:ptCount val="1"/>
                <c:pt idx="0">
                  <c:v>Otras Cooperativas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VI-5'!$S$34:$AD$34</c:f>
              <c:numCache>
                <c:formatCode>#,##0.0_ ;\-#,##0.0\ </c:formatCode>
                <c:ptCount val="12"/>
                <c:pt idx="0">
                  <c:v>2.2626379999999999</c:v>
                </c:pt>
                <c:pt idx="1">
                  <c:v>1.966707</c:v>
                </c:pt>
                <c:pt idx="2">
                  <c:v>2.322114</c:v>
                </c:pt>
                <c:pt idx="3">
                  <c:v>2.1230919999999998</c:v>
                </c:pt>
                <c:pt idx="4">
                  <c:v>2.1144259999999999</c:v>
                </c:pt>
                <c:pt idx="5">
                  <c:v>2.632085</c:v>
                </c:pt>
                <c:pt idx="6">
                  <c:v>2.1837950000000004</c:v>
                </c:pt>
                <c:pt idx="7">
                  <c:v>2.1247489999999996</c:v>
                </c:pt>
                <c:pt idx="8">
                  <c:v>2.2817110000000005</c:v>
                </c:pt>
                <c:pt idx="9">
                  <c:v>2.3758179999999998</c:v>
                </c:pt>
                <c:pt idx="10">
                  <c:v>2.2383090000000001</c:v>
                </c:pt>
                <c:pt idx="11">
                  <c:v>2.3944140000000003</c:v>
                </c:pt>
              </c:numCache>
            </c:numRef>
          </c:val>
        </c:ser>
        <c:ser>
          <c:idx val="7"/>
          <c:order val="7"/>
          <c:tx>
            <c:strRef>
              <c:f>'CAP VI-5'!$R$35</c:f>
              <c:strCache>
                <c:ptCount val="1"/>
                <c:pt idx="0">
                  <c:v>Autoproductores</c:v>
                </c:pt>
              </c:strCache>
            </c:strRef>
          </c:tx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VI-5'!$S$35:$AD$35</c:f>
              <c:numCache>
                <c:formatCode>#,##0.0_ ;\-#,##0.0\ </c:formatCode>
                <c:ptCount val="12"/>
                <c:pt idx="0">
                  <c:v>2.7766905499999996</c:v>
                </c:pt>
                <c:pt idx="1">
                  <c:v>2.9079208099999998</c:v>
                </c:pt>
                <c:pt idx="2">
                  <c:v>3.5304329199999995</c:v>
                </c:pt>
                <c:pt idx="3">
                  <c:v>4.1113272499999995</c:v>
                </c:pt>
                <c:pt idx="4">
                  <c:v>6.2377790599999994</c:v>
                </c:pt>
                <c:pt idx="5">
                  <c:v>10.593175209999998</c:v>
                </c:pt>
                <c:pt idx="6">
                  <c:v>13.524628500000002</c:v>
                </c:pt>
                <c:pt idx="7">
                  <c:v>13.550766249999999</c:v>
                </c:pt>
                <c:pt idx="8">
                  <c:v>13.202102459999999</c:v>
                </c:pt>
                <c:pt idx="9">
                  <c:v>12.560754359999999</c:v>
                </c:pt>
                <c:pt idx="10">
                  <c:v>9.9181915300000014</c:v>
                </c:pt>
                <c:pt idx="11">
                  <c:v>2.5960599899999997</c:v>
                </c:pt>
              </c:numCache>
            </c:numRef>
          </c:val>
        </c:ser>
        <c:ser>
          <c:idx val="8"/>
          <c:order val="8"/>
          <c:tx>
            <c:strRef>
              <c:f>'CAP VI-5'!$R$30</c:f>
              <c:strCache>
                <c:ptCount val="1"/>
                <c:pt idx="0">
                  <c:v>EGSA San Matías</c:v>
                </c:pt>
              </c:strCache>
            </c:strRef>
          </c:tx>
          <c:spPr>
            <a:ln w="25400">
              <a:noFill/>
            </a:ln>
          </c:spPr>
          <c:cat>
            <c:strRef>
              <c:f>'CAP VI-5'!$S$26:$AD$26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VI-5'!$S$30:$AD$30</c:f>
              <c:numCache>
                <c:formatCode>#,##0.0_ ;\-#,##0.0\ </c:formatCode>
                <c:ptCount val="12"/>
                <c:pt idx="0">
                  <c:v>0.52200343650000003</c:v>
                </c:pt>
                <c:pt idx="1">
                  <c:v>0.45700663949999798</c:v>
                </c:pt>
                <c:pt idx="2">
                  <c:v>0.529568343</c:v>
                </c:pt>
                <c:pt idx="3">
                  <c:v>0.47192505749999897</c:v>
                </c:pt>
                <c:pt idx="4">
                  <c:v>0.47696690394137931</c:v>
                </c:pt>
                <c:pt idx="5">
                  <c:v>0.46565204041356084</c:v>
                </c:pt>
                <c:pt idx="6">
                  <c:v>0.45405299999999976</c:v>
                </c:pt>
                <c:pt idx="7">
                  <c:v>0.47096694599999994</c:v>
                </c:pt>
                <c:pt idx="8">
                  <c:v>0.50302392686321229</c:v>
                </c:pt>
                <c:pt idx="9">
                  <c:v>0.54911598000000172</c:v>
                </c:pt>
                <c:pt idx="10">
                  <c:v>0.55332316000000004</c:v>
                </c:pt>
                <c:pt idx="11">
                  <c:v>0.58911693411746879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8256"/>
        <c:axId val="33010432"/>
      </c:areaChart>
      <c:catAx>
        <c:axId val="330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MES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33010432"/>
        <c:crosses val="autoZero"/>
        <c:auto val="1"/>
        <c:lblAlgn val="ctr"/>
        <c:lblOffset val="100"/>
        <c:noMultiLvlLbl val="0"/>
      </c:catAx>
      <c:valAx>
        <c:axId val="330104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Generación Bruta (GWh)</a:t>
                </a:r>
              </a:p>
            </c:rich>
          </c:tx>
          <c:layout/>
          <c:overlay val="0"/>
        </c:title>
        <c:numFmt formatCode="#,##0.0_ ;\-#,##0.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3300825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66675</xdr:rowOff>
    </xdr:from>
    <xdr:to>
      <xdr:col>14</xdr:col>
      <xdr:colOff>228600</xdr:colOff>
      <xdr:row>87</xdr:row>
      <xdr:rowOff>57150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Noviembre/back/14%20al%2030%20OCTUBRE%20DE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0"/>
  <sheetViews>
    <sheetView showGridLines="0" tabSelected="1" zoomScaleNormal="100" zoomScaleSheetLayoutView="100" workbookViewId="0">
      <selection sqref="A1:O1"/>
    </sheetView>
  </sheetViews>
  <sheetFormatPr baseColWidth="10" defaultColWidth="10.28515625" defaultRowHeight="11.25" x14ac:dyDescent="0.25"/>
  <cols>
    <col min="1" max="1" width="19.7109375" style="1" customWidth="1"/>
    <col min="2" max="2" width="20.7109375" style="1" customWidth="1"/>
    <col min="3" max="9" width="5.7109375" style="1" customWidth="1"/>
    <col min="10" max="14" width="5.42578125" style="1" customWidth="1"/>
    <col min="15" max="15" width="5.85546875" style="1" bestFit="1" customWidth="1"/>
    <col min="16" max="16" width="36.85546875" style="88" customWidth="1"/>
    <col min="17" max="44" width="10.28515625" style="88"/>
    <col min="45" max="256" width="10.28515625" style="1"/>
    <col min="257" max="257" width="19.7109375" style="1" customWidth="1"/>
    <col min="258" max="258" width="20.7109375" style="1" customWidth="1"/>
    <col min="259" max="270" width="5.7109375" style="1" customWidth="1"/>
    <col min="271" max="271" width="8.85546875" style="1" customWidth="1"/>
    <col min="272" max="272" width="17.42578125" style="1" bestFit="1" customWidth="1"/>
    <col min="273" max="512" width="10.28515625" style="1"/>
    <col min="513" max="513" width="19.7109375" style="1" customWidth="1"/>
    <col min="514" max="514" width="20.7109375" style="1" customWidth="1"/>
    <col min="515" max="526" width="5.7109375" style="1" customWidth="1"/>
    <col min="527" max="527" width="8.85546875" style="1" customWidth="1"/>
    <col min="528" max="528" width="17.42578125" style="1" bestFit="1" customWidth="1"/>
    <col min="529" max="768" width="10.28515625" style="1"/>
    <col min="769" max="769" width="19.7109375" style="1" customWidth="1"/>
    <col min="770" max="770" width="20.7109375" style="1" customWidth="1"/>
    <col min="771" max="782" width="5.7109375" style="1" customWidth="1"/>
    <col min="783" max="783" width="8.85546875" style="1" customWidth="1"/>
    <col min="784" max="784" width="17.42578125" style="1" bestFit="1" customWidth="1"/>
    <col min="785" max="1024" width="10.28515625" style="1"/>
    <col min="1025" max="1025" width="19.7109375" style="1" customWidth="1"/>
    <col min="1026" max="1026" width="20.7109375" style="1" customWidth="1"/>
    <col min="1027" max="1038" width="5.7109375" style="1" customWidth="1"/>
    <col min="1039" max="1039" width="8.85546875" style="1" customWidth="1"/>
    <col min="1040" max="1040" width="17.42578125" style="1" bestFit="1" customWidth="1"/>
    <col min="1041" max="1280" width="10.28515625" style="1"/>
    <col min="1281" max="1281" width="19.7109375" style="1" customWidth="1"/>
    <col min="1282" max="1282" width="20.7109375" style="1" customWidth="1"/>
    <col min="1283" max="1294" width="5.7109375" style="1" customWidth="1"/>
    <col min="1295" max="1295" width="8.85546875" style="1" customWidth="1"/>
    <col min="1296" max="1296" width="17.42578125" style="1" bestFit="1" customWidth="1"/>
    <col min="1297" max="1536" width="10.28515625" style="1"/>
    <col min="1537" max="1537" width="19.7109375" style="1" customWidth="1"/>
    <col min="1538" max="1538" width="20.7109375" style="1" customWidth="1"/>
    <col min="1539" max="1550" width="5.7109375" style="1" customWidth="1"/>
    <col min="1551" max="1551" width="8.85546875" style="1" customWidth="1"/>
    <col min="1552" max="1552" width="17.42578125" style="1" bestFit="1" customWidth="1"/>
    <col min="1553" max="1792" width="10.28515625" style="1"/>
    <col min="1793" max="1793" width="19.7109375" style="1" customWidth="1"/>
    <col min="1794" max="1794" width="20.7109375" style="1" customWidth="1"/>
    <col min="1795" max="1806" width="5.7109375" style="1" customWidth="1"/>
    <col min="1807" max="1807" width="8.85546875" style="1" customWidth="1"/>
    <col min="1808" max="1808" width="17.42578125" style="1" bestFit="1" customWidth="1"/>
    <col min="1809" max="2048" width="10.28515625" style="1"/>
    <col min="2049" max="2049" width="19.7109375" style="1" customWidth="1"/>
    <col min="2050" max="2050" width="20.7109375" style="1" customWidth="1"/>
    <col min="2051" max="2062" width="5.7109375" style="1" customWidth="1"/>
    <col min="2063" max="2063" width="8.85546875" style="1" customWidth="1"/>
    <col min="2064" max="2064" width="17.42578125" style="1" bestFit="1" customWidth="1"/>
    <col min="2065" max="2304" width="10.28515625" style="1"/>
    <col min="2305" max="2305" width="19.7109375" style="1" customWidth="1"/>
    <col min="2306" max="2306" width="20.7109375" style="1" customWidth="1"/>
    <col min="2307" max="2318" width="5.7109375" style="1" customWidth="1"/>
    <col min="2319" max="2319" width="8.85546875" style="1" customWidth="1"/>
    <col min="2320" max="2320" width="17.42578125" style="1" bestFit="1" customWidth="1"/>
    <col min="2321" max="2560" width="10.28515625" style="1"/>
    <col min="2561" max="2561" width="19.7109375" style="1" customWidth="1"/>
    <col min="2562" max="2562" width="20.7109375" style="1" customWidth="1"/>
    <col min="2563" max="2574" width="5.7109375" style="1" customWidth="1"/>
    <col min="2575" max="2575" width="8.85546875" style="1" customWidth="1"/>
    <col min="2576" max="2576" width="17.42578125" style="1" bestFit="1" customWidth="1"/>
    <col min="2577" max="2816" width="10.28515625" style="1"/>
    <col min="2817" max="2817" width="19.7109375" style="1" customWidth="1"/>
    <col min="2818" max="2818" width="20.7109375" style="1" customWidth="1"/>
    <col min="2819" max="2830" width="5.7109375" style="1" customWidth="1"/>
    <col min="2831" max="2831" width="8.85546875" style="1" customWidth="1"/>
    <col min="2832" max="2832" width="17.42578125" style="1" bestFit="1" customWidth="1"/>
    <col min="2833" max="3072" width="10.28515625" style="1"/>
    <col min="3073" max="3073" width="19.7109375" style="1" customWidth="1"/>
    <col min="3074" max="3074" width="20.7109375" style="1" customWidth="1"/>
    <col min="3075" max="3086" width="5.7109375" style="1" customWidth="1"/>
    <col min="3087" max="3087" width="8.85546875" style="1" customWidth="1"/>
    <col min="3088" max="3088" width="17.42578125" style="1" bestFit="1" customWidth="1"/>
    <col min="3089" max="3328" width="10.28515625" style="1"/>
    <col min="3329" max="3329" width="19.7109375" style="1" customWidth="1"/>
    <col min="3330" max="3330" width="20.7109375" style="1" customWidth="1"/>
    <col min="3331" max="3342" width="5.7109375" style="1" customWidth="1"/>
    <col min="3343" max="3343" width="8.85546875" style="1" customWidth="1"/>
    <col min="3344" max="3344" width="17.42578125" style="1" bestFit="1" customWidth="1"/>
    <col min="3345" max="3584" width="10.28515625" style="1"/>
    <col min="3585" max="3585" width="19.7109375" style="1" customWidth="1"/>
    <col min="3586" max="3586" width="20.7109375" style="1" customWidth="1"/>
    <col min="3587" max="3598" width="5.7109375" style="1" customWidth="1"/>
    <col min="3599" max="3599" width="8.85546875" style="1" customWidth="1"/>
    <col min="3600" max="3600" width="17.42578125" style="1" bestFit="1" customWidth="1"/>
    <col min="3601" max="3840" width="10.28515625" style="1"/>
    <col min="3841" max="3841" width="19.7109375" style="1" customWidth="1"/>
    <col min="3842" max="3842" width="20.7109375" style="1" customWidth="1"/>
    <col min="3843" max="3854" width="5.7109375" style="1" customWidth="1"/>
    <col min="3855" max="3855" width="8.85546875" style="1" customWidth="1"/>
    <col min="3856" max="3856" width="17.42578125" style="1" bestFit="1" customWidth="1"/>
    <col min="3857" max="4096" width="10.28515625" style="1"/>
    <col min="4097" max="4097" width="19.7109375" style="1" customWidth="1"/>
    <col min="4098" max="4098" width="20.7109375" style="1" customWidth="1"/>
    <col min="4099" max="4110" width="5.7109375" style="1" customWidth="1"/>
    <col min="4111" max="4111" width="8.85546875" style="1" customWidth="1"/>
    <col min="4112" max="4112" width="17.42578125" style="1" bestFit="1" customWidth="1"/>
    <col min="4113" max="4352" width="10.28515625" style="1"/>
    <col min="4353" max="4353" width="19.7109375" style="1" customWidth="1"/>
    <col min="4354" max="4354" width="20.7109375" style="1" customWidth="1"/>
    <col min="4355" max="4366" width="5.7109375" style="1" customWidth="1"/>
    <col min="4367" max="4367" width="8.85546875" style="1" customWidth="1"/>
    <col min="4368" max="4368" width="17.42578125" style="1" bestFit="1" customWidth="1"/>
    <col min="4369" max="4608" width="10.28515625" style="1"/>
    <col min="4609" max="4609" width="19.7109375" style="1" customWidth="1"/>
    <col min="4610" max="4610" width="20.7109375" style="1" customWidth="1"/>
    <col min="4611" max="4622" width="5.7109375" style="1" customWidth="1"/>
    <col min="4623" max="4623" width="8.85546875" style="1" customWidth="1"/>
    <col min="4624" max="4624" width="17.42578125" style="1" bestFit="1" customWidth="1"/>
    <col min="4625" max="4864" width="10.28515625" style="1"/>
    <col min="4865" max="4865" width="19.7109375" style="1" customWidth="1"/>
    <col min="4866" max="4866" width="20.7109375" style="1" customWidth="1"/>
    <col min="4867" max="4878" width="5.7109375" style="1" customWidth="1"/>
    <col min="4879" max="4879" width="8.85546875" style="1" customWidth="1"/>
    <col min="4880" max="4880" width="17.42578125" style="1" bestFit="1" customWidth="1"/>
    <col min="4881" max="5120" width="10.28515625" style="1"/>
    <col min="5121" max="5121" width="19.7109375" style="1" customWidth="1"/>
    <col min="5122" max="5122" width="20.7109375" style="1" customWidth="1"/>
    <col min="5123" max="5134" width="5.7109375" style="1" customWidth="1"/>
    <col min="5135" max="5135" width="8.85546875" style="1" customWidth="1"/>
    <col min="5136" max="5136" width="17.42578125" style="1" bestFit="1" customWidth="1"/>
    <col min="5137" max="5376" width="10.28515625" style="1"/>
    <col min="5377" max="5377" width="19.7109375" style="1" customWidth="1"/>
    <col min="5378" max="5378" width="20.7109375" style="1" customWidth="1"/>
    <col min="5379" max="5390" width="5.7109375" style="1" customWidth="1"/>
    <col min="5391" max="5391" width="8.85546875" style="1" customWidth="1"/>
    <col min="5392" max="5392" width="17.42578125" style="1" bestFit="1" customWidth="1"/>
    <col min="5393" max="5632" width="10.28515625" style="1"/>
    <col min="5633" max="5633" width="19.7109375" style="1" customWidth="1"/>
    <col min="5634" max="5634" width="20.7109375" style="1" customWidth="1"/>
    <col min="5635" max="5646" width="5.7109375" style="1" customWidth="1"/>
    <col min="5647" max="5647" width="8.85546875" style="1" customWidth="1"/>
    <col min="5648" max="5648" width="17.42578125" style="1" bestFit="1" customWidth="1"/>
    <col min="5649" max="5888" width="10.28515625" style="1"/>
    <col min="5889" max="5889" width="19.7109375" style="1" customWidth="1"/>
    <col min="5890" max="5890" width="20.7109375" style="1" customWidth="1"/>
    <col min="5891" max="5902" width="5.7109375" style="1" customWidth="1"/>
    <col min="5903" max="5903" width="8.85546875" style="1" customWidth="1"/>
    <col min="5904" max="5904" width="17.42578125" style="1" bestFit="1" customWidth="1"/>
    <col min="5905" max="6144" width="10.28515625" style="1"/>
    <col min="6145" max="6145" width="19.7109375" style="1" customWidth="1"/>
    <col min="6146" max="6146" width="20.7109375" style="1" customWidth="1"/>
    <col min="6147" max="6158" width="5.7109375" style="1" customWidth="1"/>
    <col min="6159" max="6159" width="8.85546875" style="1" customWidth="1"/>
    <col min="6160" max="6160" width="17.42578125" style="1" bestFit="1" customWidth="1"/>
    <col min="6161" max="6400" width="10.28515625" style="1"/>
    <col min="6401" max="6401" width="19.7109375" style="1" customWidth="1"/>
    <col min="6402" max="6402" width="20.7109375" style="1" customWidth="1"/>
    <col min="6403" max="6414" width="5.7109375" style="1" customWidth="1"/>
    <col min="6415" max="6415" width="8.85546875" style="1" customWidth="1"/>
    <col min="6416" max="6416" width="17.42578125" style="1" bestFit="1" customWidth="1"/>
    <col min="6417" max="6656" width="10.28515625" style="1"/>
    <col min="6657" max="6657" width="19.7109375" style="1" customWidth="1"/>
    <col min="6658" max="6658" width="20.7109375" style="1" customWidth="1"/>
    <col min="6659" max="6670" width="5.7109375" style="1" customWidth="1"/>
    <col min="6671" max="6671" width="8.85546875" style="1" customWidth="1"/>
    <col min="6672" max="6672" width="17.42578125" style="1" bestFit="1" customWidth="1"/>
    <col min="6673" max="6912" width="10.28515625" style="1"/>
    <col min="6913" max="6913" width="19.7109375" style="1" customWidth="1"/>
    <col min="6914" max="6914" width="20.7109375" style="1" customWidth="1"/>
    <col min="6915" max="6926" width="5.7109375" style="1" customWidth="1"/>
    <col min="6927" max="6927" width="8.85546875" style="1" customWidth="1"/>
    <col min="6928" max="6928" width="17.42578125" style="1" bestFit="1" customWidth="1"/>
    <col min="6929" max="7168" width="10.28515625" style="1"/>
    <col min="7169" max="7169" width="19.7109375" style="1" customWidth="1"/>
    <col min="7170" max="7170" width="20.7109375" style="1" customWidth="1"/>
    <col min="7171" max="7182" width="5.7109375" style="1" customWidth="1"/>
    <col min="7183" max="7183" width="8.85546875" style="1" customWidth="1"/>
    <col min="7184" max="7184" width="17.42578125" style="1" bestFit="1" customWidth="1"/>
    <col min="7185" max="7424" width="10.28515625" style="1"/>
    <col min="7425" max="7425" width="19.7109375" style="1" customWidth="1"/>
    <col min="7426" max="7426" width="20.7109375" style="1" customWidth="1"/>
    <col min="7427" max="7438" width="5.7109375" style="1" customWidth="1"/>
    <col min="7439" max="7439" width="8.85546875" style="1" customWidth="1"/>
    <col min="7440" max="7440" width="17.42578125" style="1" bestFit="1" customWidth="1"/>
    <col min="7441" max="7680" width="10.28515625" style="1"/>
    <col min="7681" max="7681" width="19.7109375" style="1" customWidth="1"/>
    <col min="7682" max="7682" width="20.7109375" style="1" customWidth="1"/>
    <col min="7683" max="7694" width="5.7109375" style="1" customWidth="1"/>
    <col min="7695" max="7695" width="8.85546875" style="1" customWidth="1"/>
    <col min="7696" max="7696" width="17.42578125" style="1" bestFit="1" customWidth="1"/>
    <col min="7697" max="7936" width="10.28515625" style="1"/>
    <col min="7937" max="7937" width="19.7109375" style="1" customWidth="1"/>
    <col min="7938" max="7938" width="20.7109375" style="1" customWidth="1"/>
    <col min="7939" max="7950" width="5.7109375" style="1" customWidth="1"/>
    <col min="7951" max="7951" width="8.85546875" style="1" customWidth="1"/>
    <col min="7952" max="7952" width="17.42578125" style="1" bestFit="1" customWidth="1"/>
    <col min="7953" max="8192" width="10.28515625" style="1"/>
    <col min="8193" max="8193" width="19.7109375" style="1" customWidth="1"/>
    <col min="8194" max="8194" width="20.7109375" style="1" customWidth="1"/>
    <col min="8195" max="8206" width="5.7109375" style="1" customWidth="1"/>
    <col min="8207" max="8207" width="8.85546875" style="1" customWidth="1"/>
    <col min="8208" max="8208" width="17.42578125" style="1" bestFit="1" customWidth="1"/>
    <col min="8209" max="8448" width="10.28515625" style="1"/>
    <col min="8449" max="8449" width="19.7109375" style="1" customWidth="1"/>
    <col min="8450" max="8450" width="20.7109375" style="1" customWidth="1"/>
    <col min="8451" max="8462" width="5.7109375" style="1" customWidth="1"/>
    <col min="8463" max="8463" width="8.85546875" style="1" customWidth="1"/>
    <col min="8464" max="8464" width="17.42578125" style="1" bestFit="1" customWidth="1"/>
    <col min="8465" max="8704" width="10.28515625" style="1"/>
    <col min="8705" max="8705" width="19.7109375" style="1" customWidth="1"/>
    <col min="8706" max="8706" width="20.7109375" style="1" customWidth="1"/>
    <col min="8707" max="8718" width="5.7109375" style="1" customWidth="1"/>
    <col min="8719" max="8719" width="8.85546875" style="1" customWidth="1"/>
    <col min="8720" max="8720" width="17.42578125" style="1" bestFit="1" customWidth="1"/>
    <col min="8721" max="8960" width="10.28515625" style="1"/>
    <col min="8961" max="8961" width="19.7109375" style="1" customWidth="1"/>
    <col min="8962" max="8962" width="20.7109375" style="1" customWidth="1"/>
    <col min="8963" max="8974" width="5.7109375" style="1" customWidth="1"/>
    <col min="8975" max="8975" width="8.85546875" style="1" customWidth="1"/>
    <col min="8976" max="8976" width="17.42578125" style="1" bestFit="1" customWidth="1"/>
    <col min="8977" max="9216" width="10.28515625" style="1"/>
    <col min="9217" max="9217" width="19.7109375" style="1" customWidth="1"/>
    <col min="9218" max="9218" width="20.7109375" style="1" customWidth="1"/>
    <col min="9219" max="9230" width="5.7109375" style="1" customWidth="1"/>
    <col min="9231" max="9231" width="8.85546875" style="1" customWidth="1"/>
    <col min="9232" max="9232" width="17.42578125" style="1" bestFit="1" customWidth="1"/>
    <col min="9233" max="9472" width="10.28515625" style="1"/>
    <col min="9473" max="9473" width="19.7109375" style="1" customWidth="1"/>
    <col min="9474" max="9474" width="20.7109375" style="1" customWidth="1"/>
    <col min="9475" max="9486" width="5.7109375" style="1" customWidth="1"/>
    <col min="9487" max="9487" width="8.85546875" style="1" customWidth="1"/>
    <col min="9488" max="9488" width="17.42578125" style="1" bestFit="1" customWidth="1"/>
    <col min="9489" max="9728" width="10.28515625" style="1"/>
    <col min="9729" max="9729" width="19.7109375" style="1" customWidth="1"/>
    <col min="9730" max="9730" width="20.7109375" style="1" customWidth="1"/>
    <col min="9731" max="9742" width="5.7109375" style="1" customWidth="1"/>
    <col min="9743" max="9743" width="8.85546875" style="1" customWidth="1"/>
    <col min="9744" max="9744" width="17.42578125" style="1" bestFit="1" customWidth="1"/>
    <col min="9745" max="9984" width="10.28515625" style="1"/>
    <col min="9985" max="9985" width="19.7109375" style="1" customWidth="1"/>
    <col min="9986" max="9986" width="20.7109375" style="1" customWidth="1"/>
    <col min="9987" max="9998" width="5.7109375" style="1" customWidth="1"/>
    <col min="9999" max="9999" width="8.85546875" style="1" customWidth="1"/>
    <col min="10000" max="10000" width="17.42578125" style="1" bestFit="1" customWidth="1"/>
    <col min="10001" max="10240" width="10.28515625" style="1"/>
    <col min="10241" max="10241" width="19.7109375" style="1" customWidth="1"/>
    <col min="10242" max="10242" width="20.7109375" style="1" customWidth="1"/>
    <col min="10243" max="10254" width="5.7109375" style="1" customWidth="1"/>
    <col min="10255" max="10255" width="8.85546875" style="1" customWidth="1"/>
    <col min="10256" max="10256" width="17.42578125" style="1" bestFit="1" customWidth="1"/>
    <col min="10257" max="10496" width="10.28515625" style="1"/>
    <col min="10497" max="10497" width="19.7109375" style="1" customWidth="1"/>
    <col min="10498" max="10498" width="20.7109375" style="1" customWidth="1"/>
    <col min="10499" max="10510" width="5.7109375" style="1" customWidth="1"/>
    <col min="10511" max="10511" width="8.85546875" style="1" customWidth="1"/>
    <col min="10512" max="10512" width="17.42578125" style="1" bestFit="1" customWidth="1"/>
    <col min="10513" max="10752" width="10.28515625" style="1"/>
    <col min="10753" max="10753" width="19.7109375" style="1" customWidth="1"/>
    <col min="10754" max="10754" width="20.7109375" style="1" customWidth="1"/>
    <col min="10755" max="10766" width="5.7109375" style="1" customWidth="1"/>
    <col min="10767" max="10767" width="8.85546875" style="1" customWidth="1"/>
    <col min="10768" max="10768" width="17.42578125" style="1" bestFit="1" customWidth="1"/>
    <col min="10769" max="11008" width="10.28515625" style="1"/>
    <col min="11009" max="11009" width="19.7109375" style="1" customWidth="1"/>
    <col min="11010" max="11010" width="20.7109375" style="1" customWidth="1"/>
    <col min="11011" max="11022" width="5.7109375" style="1" customWidth="1"/>
    <col min="11023" max="11023" width="8.85546875" style="1" customWidth="1"/>
    <col min="11024" max="11024" width="17.42578125" style="1" bestFit="1" customWidth="1"/>
    <col min="11025" max="11264" width="10.28515625" style="1"/>
    <col min="11265" max="11265" width="19.7109375" style="1" customWidth="1"/>
    <col min="11266" max="11266" width="20.7109375" style="1" customWidth="1"/>
    <col min="11267" max="11278" width="5.7109375" style="1" customWidth="1"/>
    <col min="11279" max="11279" width="8.85546875" style="1" customWidth="1"/>
    <col min="11280" max="11280" width="17.42578125" style="1" bestFit="1" customWidth="1"/>
    <col min="11281" max="11520" width="10.28515625" style="1"/>
    <col min="11521" max="11521" width="19.7109375" style="1" customWidth="1"/>
    <col min="11522" max="11522" width="20.7109375" style="1" customWidth="1"/>
    <col min="11523" max="11534" width="5.7109375" style="1" customWidth="1"/>
    <col min="11535" max="11535" width="8.85546875" style="1" customWidth="1"/>
    <col min="11536" max="11536" width="17.42578125" style="1" bestFit="1" customWidth="1"/>
    <col min="11537" max="11776" width="10.28515625" style="1"/>
    <col min="11777" max="11777" width="19.7109375" style="1" customWidth="1"/>
    <col min="11778" max="11778" width="20.7109375" style="1" customWidth="1"/>
    <col min="11779" max="11790" width="5.7109375" style="1" customWidth="1"/>
    <col min="11791" max="11791" width="8.85546875" style="1" customWidth="1"/>
    <col min="11792" max="11792" width="17.42578125" style="1" bestFit="1" customWidth="1"/>
    <col min="11793" max="12032" width="10.28515625" style="1"/>
    <col min="12033" max="12033" width="19.7109375" style="1" customWidth="1"/>
    <col min="12034" max="12034" width="20.7109375" style="1" customWidth="1"/>
    <col min="12035" max="12046" width="5.7109375" style="1" customWidth="1"/>
    <col min="12047" max="12047" width="8.85546875" style="1" customWidth="1"/>
    <col min="12048" max="12048" width="17.42578125" style="1" bestFit="1" customWidth="1"/>
    <col min="12049" max="12288" width="10.28515625" style="1"/>
    <col min="12289" max="12289" width="19.7109375" style="1" customWidth="1"/>
    <col min="12290" max="12290" width="20.7109375" style="1" customWidth="1"/>
    <col min="12291" max="12302" width="5.7109375" style="1" customWidth="1"/>
    <col min="12303" max="12303" width="8.85546875" style="1" customWidth="1"/>
    <col min="12304" max="12304" width="17.42578125" style="1" bestFit="1" customWidth="1"/>
    <col min="12305" max="12544" width="10.28515625" style="1"/>
    <col min="12545" max="12545" width="19.7109375" style="1" customWidth="1"/>
    <col min="12546" max="12546" width="20.7109375" style="1" customWidth="1"/>
    <col min="12547" max="12558" width="5.7109375" style="1" customWidth="1"/>
    <col min="12559" max="12559" width="8.85546875" style="1" customWidth="1"/>
    <col min="12560" max="12560" width="17.42578125" style="1" bestFit="1" customWidth="1"/>
    <col min="12561" max="12800" width="10.28515625" style="1"/>
    <col min="12801" max="12801" width="19.7109375" style="1" customWidth="1"/>
    <col min="12802" max="12802" width="20.7109375" style="1" customWidth="1"/>
    <col min="12803" max="12814" width="5.7109375" style="1" customWidth="1"/>
    <col min="12815" max="12815" width="8.85546875" style="1" customWidth="1"/>
    <col min="12816" max="12816" width="17.42578125" style="1" bestFit="1" customWidth="1"/>
    <col min="12817" max="13056" width="10.28515625" style="1"/>
    <col min="13057" max="13057" width="19.7109375" style="1" customWidth="1"/>
    <col min="13058" max="13058" width="20.7109375" style="1" customWidth="1"/>
    <col min="13059" max="13070" width="5.7109375" style="1" customWidth="1"/>
    <col min="13071" max="13071" width="8.85546875" style="1" customWidth="1"/>
    <col min="13072" max="13072" width="17.42578125" style="1" bestFit="1" customWidth="1"/>
    <col min="13073" max="13312" width="10.28515625" style="1"/>
    <col min="13313" max="13313" width="19.7109375" style="1" customWidth="1"/>
    <col min="13314" max="13314" width="20.7109375" style="1" customWidth="1"/>
    <col min="13315" max="13326" width="5.7109375" style="1" customWidth="1"/>
    <col min="13327" max="13327" width="8.85546875" style="1" customWidth="1"/>
    <col min="13328" max="13328" width="17.42578125" style="1" bestFit="1" customWidth="1"/>
    <col min="13329" max="13568" width="10.28515625" style="1"/>
    <col min="13569" max="13569" width="19.7109375" style="1" customWidth="1"/>
    <col min="13570" max="13570" width="20.7109375" style="1" customWidth="1"/>
    <col min="13571" max="13582" width="5.7109375" style="1" customWidth="1"/>
    <col min="13583" max="13583" width="8.85546875" style="1" customWidth="1"/>
    <col min="13584" max="13584" width="17.42578125" style="1" bestFit="1" customWidth="1"/>
    <col min="13585" max="13824" width="10.28515625" style="1"/>
    <col min="13825" max="13825" width="19.7109375" style="1" customWidth="1"/>
    <col min="13826" max="13826" width="20.7109375" style="1" customWidth="1"/>
    <col min="13827" max="13838" width="5.7109375" style="1" customWidth="1"/>
    <col min="13839" max="13839" width="8.85546875" style="1" customWidth="1"/>
    <col min="13840" max="13840" width="17.42578125" style="1" bestFit="1" customWidth="1"/>
    <col min="13841" max="14080" width="10.28515625" style="1"/>
    <col min="14081" max="14081" width="19.7109375" style="1" customWidth="1"/>
    <col min="14082" max="14082" width="20.7109375" style="1" customWidth="1"/>
    <col min="14083" max="14094" width="5.7109375" style="1" customWidth="1"/>
    <col min="14095" max="14095" width="8.85546875" style="1" customWidth="1"/>
    <col min="14096" max="14096" width="17.42578125" style="1" bestFit="1" customWidth="1"/>
    <col min="14097" max="14336" width="10.28515625" style="1"/>
    <col min="14337" max="14337" width="19.7109375" style="1" customWidth="1"/>
    <col min="14338" max="14338" width="20.7109375" style="1" customWidth="1"/>
    <col min="14339" max="14350" width="5.7109375" style="1" customWidth="1"/>
    <col min="14351" max="14351" width="8.85546875" style="1" customWidth="1"/>
    <col min="14352" max="14352" width="17.42578125" style="1" bestFit="1" customWidth="1"/>
    <col min="14353" max="14592" width="10.28515625" style="1"/>
    <col min="14593" max="14593" width="19.7109375" style="1" customWidth="1"/>
    <col min="14594" max="14594" width="20.7109375" style="1" customWidth="1"/>
    <col min="14595" max="14606" width="5.7109375" style="1" customWidth="1"/>
    <col min="14607" max="14607" width="8.85546875" style="1" customWidth="1"/>
    <col min="14608" max="14608" width="17.42578125" style="1" bestFit="1" customWidth="1"/>
    <col min="14609" max="14848" width="10.28515625" style="1"/>
    <col min="14849" max="14849" width="19.7109375" style="1" customWidth="1"/>
    <col min="14850" max="14850" width="20.7109375" style="1" customWidth="1"/>
    <col min="14851" max="14862" width="5.7109375" style="1" customWidth="1"/>
    <col min="14863" max="14863" width="8.85546875" style="1" customWidth="1"/>
    <col min="14864" max="14864" width="17.42578125" style="1" bestFit="1" customWidth="1"/>
    <col min="14865" max="15104" width="10.28515625" style="1"/>
    <col min="15105" max="15105" width="19.7109375" style="1" customWidth="1"/>
    <col min="15106" max="15106" width="20.7109375" style="1" customWidth="1"/>
    <col min="15107" max="15118" width="5.7109375" style="1" customWidth="1"/>
    <col min="15119" max="15119" width="8.85546875" style="1" customWidth="1"/>
    <col min="15120" max="15120" width="17.42578125" style="1" bestFit="1" customWidth="1"/>
    <col min="15121" max="15360" width="10.28515625" style="1"/>
    <col min="15361" max="15361" width="19.7109375" style="1" customWidth="1"/>
    <col min="15362" max="15362" width="20.7109375" style="1" customWidth="1"/>
    <col min="15363" max="15374" width="5.7109375" style="1" customWidth="1"/>
    <col min="15375" max="15375" width="8.85546875" style="1" customWidth="1"/>
    <col min="15376" max="15376" width="17.42578125" style="1" bestFit="1" customWidth="1"/>
    <col min="15377" max="15616" width="10.28515625" style="1"/>
    <col min="15617" max="15617" width="19.7109375" style="1" customWidth="1"/>
    <col min="15618" max="15618" width="20.7109375" style="1" customWidth="1"/>
    <col min="15619" max="15630" width="5.7109375" style="1" customWidth="1"/>
    <col min="15631" max="15631" width="8.85546875" style="1" customWidth="1"/>
    <col min="15632" max="15632" width="17.42578125" style="1" bestFit="1" customWidth="1"/>
    <col min="15633" max="15872" width="10.28515625" style="1"/>
    <col min="15873" max="15873" width="19.7109375" style="1" customWidth="1"/>
    <col min="15874" max="15874" width="20.7109375" style="1" customWidth="1"/>
    <col min="15875" max="15886" width="5.7109375" style="1" customWidth="1"/>
    <col min="15887" max="15887" width="8.85546875" style="1" customWidth="1"/>
    <col min="15888" max="15888" width="17.42578125" style="1" bestFit="1" customWidth="1"/>
    <col min="15889" max="16128" width="10.28515625" style="1"/>
    <col min="16129" max="16129" width="19.7109375" style="1" customWidth="1"/>
    <col min="16130" max="16130" width="20.7109375" style="1" customWidth="1"/>
    <col min="16131" max="16142" width="5.7109375" style="1" customWidth="1"/>
    <col min="16143" max="16143" width="8.85546875" style="1" customWidth="1"/>
    <col min="16144" max="16144" width="17.42578125" style="1" bestFit="1" customWidth="1"/>
    <col min="16145" max="16384" width="10.28515625" style="1"/>
  </cols>
  <sheetData>
    <row r="1" spans="1:44" ht="1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Q1" s="88">
        <v>2777.0529999999999</v>
      </c>
      <c r="R1" s="88">
        <v>4892.4920000000002</v>
      </c>
      <c r="S1" s="88">
        <v>3884.2359999999999</v>
      </c>
      <c r="T1" s="88">
        <v>942.01</v>
      </c>
      <c r="U1" s="88">
        <v>985.98</v>
      </c>
      <c r="V1" s="88">
        <v>672.04600000000005</v>
      </c>
      <c r="W1" s="88">
        <v>639.149</v>
      </c>
      <c r="X1" s="88">
        <v>608.70399999999995</v>
      </c>
      <c r="Y1" s="88">
        <v>582.88099999999997</v>
      </c>
      <c r="Z1" s="88">
        <v>604.94000000000005</v>
      </c>
      <c r="AA1" s="88">
        <v>571.42200000000003</v>
      </c>
      <c r="AB1" s="88">
        <v>1400.252</v>
      </c>
    </row>
    <row r="2" spans="1:44" ht="16.5" customHeight="1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Q2" s="88">
        <f>+Q1/1000</f>
        <v>2.777053</v>
      </c>
      <c r="R2" s="88">
        <f t="shared" ref="R2:AB2" si="0">+R1/1000</f>
        <v>4.8924919999999998</v>
      </c>
      <c r="S2" s="88">
        <f t="shared" si="0"/>
        <v>3.884236</v>
      </c>
      <c r="T2" s="88">
        <f t="shared" si="0"/>
        <v>0.94201000000000001</v>
      </c>
      <c r="U2" s="88">
        <f t="shared" si="0"/>
        <v>0.98597999999999997</v>
      </c>
      <c r="V2" s="88">
        <f t="shared" si="0"/>
        <v>0.67204600000000003</v>
      </c>
      <c r="W2" s="88">
        <f t="shared" si="0"/>
        <v>0.63914899999999997</v>
      </c>
      <c r="X2" s="88">
        <f t="shared" si="0"/>
        <v>0.60870399999999991</v>
      </c>
      <c r="Y2" s="88">
        <f t="shared" si="0"/>
        <v>0.58288099999999998</v>
      </c>
      <c r="Z2" s="88">
        <f t="shared" si="0"/>
        <v>0.60494000000000003</v>
      </c>
      <c r="AA2" s="88">
        <f t="shared" si="0"/>
        <v>0.57142199999999999</v>
      </c>
      <c r="AB2" s="88">
        <f t="shared" si="0"/>
        <v>1.4002520000000001</v>
      </c>
    </row>
    <row r="3" spans="1:44" ht="19.5" customHeight="1" x14ac:dyDescent="0.2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44" s="3" customFormat="1" ht="15" customHeight="1" x14ac:dyDescent="0.25">
      <c r="A4" s="2" t="s">
        <v>3</v>
      </c>
      <c r="B4" s="2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2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</row>
    <row r="5" spans="1:44" s="3" customFormat="1" ht="9.75" customHeight="1" x14ac:dyDescent="0.25">
      <c r="A5" s="4" t="s">
        <v>4</v>
      </c>
      <c r="B5" s="4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>
        <v>2013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</row>
    <row r="6" spans="1:44" s="3" customFormat="1" ht="11.25" customHeight="1" x14ac:dyDescent="0.25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s="13" customFormat="1" ht="11.25" customHeight="1" x14ac:dyDescent="0.2">
      <c r="A7" s="10" t="s">
        <v>18</v>
      </c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90"/>
      <c r="Q7" s="90"/>
      <c r="R7" s="91" t="s">
        <v>19</v>
      </c>
      <c r="S7" s="92">
        <f>+O10</f>
        <v>45.827236716541364</v>
      </c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s="17" customFormat="1" x14ac:dyDescent="0.15">
      <c r="A8" s="14" t="s">
        <v>19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93"/>
      <c r="Q8" s="93"/>
      <c r="R8" s="94" t="s">
        <v>20</v>
      </c>
      <c r="S8" s="95">
        <f>+O19</f>
        <v>90.099321900000135</v>
      </c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</row>
    <row r="9" spans="1:44" s="17" customFormat="1" x14ac:dyDescent="0.15">
      <c r="A9" s="18"/>
      <c r="B9" s="14" t="s">
        <v>21</v>
      </c>
      <c r="C9" s="19">
        <v>3.5698974999999993</v>
      </c>
      <c r="D9" s="19">
        <v>3.3187089000000007</v>
      </c>
      <c r="E9" s="19">
        <v>3.8251463999999999</v>
      </c>
      <c r="F9" s="19">
        <v>3.8763625999999989</v>
      </c>
      <c r="G9" s="19">
        <v>3.8487934999999993</v>
      </c>
      <c r="H9" s="19">
        <v>3.7125287</v>
      </c>
      <c r="I9" s="19">
        <v>3.7567745000000006</v>
      </c>
      <c r="J9" s="19">
        <v>3.7866766999999992</v>
      </c>
      <c r="K9" s="19">
        <v>3.9407283</v>
      </c>
      <c r="L9" s="19">
        <v>4.0881508000000002</v>
      </c>
      <c r="M9" s="19">
        <v>3.9848222000000004</v>
      </c>
      <c r="N9" s="19">
        <v>4.1186466165413513</v>
      </c>
      <c r="O9" s="20">
        <f>SUM(C9:N9)</f>
        <v>45.827236716541364</v>
      </c>
      <c r="P9" s="93"/>
      <c r="Q9" s="93"/>
      <c r="R9" s="94" t="s">
        <v>22</v>
      </c>
      <c r="S9" s="95">
        <f>+O28</f>
        <v>174.40748255400001</v>
      </c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44" s="17" customFormat="1" x14ac:dyDescent="0.25">
      <c r="A10" s="21" t="s">
        <v>23</v>
      </c>
      <c r="B10" s="22"/>
      <c r="C10" s="23">
        <f t="shared" ref="C10:N10" si="1">SUM(C9:C9)</f>
        <v>3.5698974999999993</v>
      </c>
      <c r="D10" s="23">
        <f t="shared" si="1"/>
        <v>3.3187089000000007</v>
      </c>
      <c r="E10" s="23">
        <f t="shared" si="1"/>
        <v>3.8251463999999999</v>
      </c>
      <c r="F10" s="23">
        <f t="shared" si="1"/>
        <v>3.8763625999999989</v>
      </c>
      <c r="G10" s="23">
        <f t="shared" si="1"/>
        <v>3.8487934999999993</v>
      </c>
      <c r="H10" s="23">
        <f t="shared" si="1"/>
        <v>3.7125287</v>
      </c>
      <c r="I10" s="23">
        <f t="shared" si="1"/>
        <v>3.7567745000000006</v>
      </c>
      <c r="J10" s="23">
        <f t="shared" si="1"/>
        <v>3.7866766999999992</v>
      </c>
      <c r="K10" s="23">
        <f t="shared" si="1"/>
        <v>3.9407283</v>
      </c>
      <c r="L10" s="23">
        <f t="shared" si="1"/>
        <v>4.0881508000000002</v>
      </c>
      <c r="M10" s="23">
        <f t="shared" si="1"/>
        <v>3.9848222000000004</v>
      </c>
      <c r="N10" s="23">
        <f t="shared" si="1"/>
        <v>4.1186466165413513</v>
      </c>
      <c r="O10" s="24">
        <f>SUM(C10:N10)</f>
        <v>45.827236716541364</v>
      </c>
      <c r="P10" s="93"/>
      <c r="Q10" s="93"/>
      <c r="R10" s="94" t="s">
        <v>24</v>
      </c>
      <c r="S10" s="95">
        <f>+O31</f>
        <v>0.57638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</row>
    <row r="11" spans="1:44" s="17" customFormat="1" x14ac:dyDescent="0.15">
      <c r="A11" s="14" t="s">
        <v>20</v>
      </c>
      <c r="B11" s="1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96"/>
      <c r="Q11" s="93"/>
      <c r="R11" s="94" t="s">
        <v>25</v>
      </c>
      <c r="S11" s="95">
        <f>+O32</f>
        <v>0.54908999999999997</v>
      </c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</row>
    <row r="12" spans="1:44" s="17" customFormat="1" x14ac:dyDescent="0.15">
      <c r="A12" s="18"/>
      <c r="B12" s="14" t="s">
        <v>26</v>
      </c>
      <c r="C12" s="27">
        <v>1.99956</v>
      </c>
      <c r="D12" s="27">
        <v>1.7307600000000001</v>
      </c>
      <c r="E12" s="27">
        <v>1.6899900000000001</v>
      </c>
      <c r="F12" s="27">
        <v>1.6049580000000001</v>
      </c>
      <c r="G12" s="27">
        <v>1.608903</v>
      </c>
      <c r="H12" s="27">
        <v>1.52572</v>
      </c>
      <c r="I12" s="27">
        <v>1.5653229999999998</v>
      </c>
      <c r="J12" s="27">
        <v>1.5645850000000001</v>
      </c>
      <c r="K12" s="27">
        <v>1.679702</v>
      </c>
      <c r="L12" s="27">
        <v>1.9200438999999998</v>
      </c>
      <c r="M12" s="27">
        <v>2.0413139999999999</v>
      </c>
      <c r="N12" s="27">
        <v>2.2041300000000001</v>
      </c>
      <c r="O12" s="20">
        <f>SUM(C12:N12)</f>
        <v>21.1349889</v>
      </c>
      <c r="P12" s="96"/>
      <c r="Q12" s="93"/>
      <c r="R12" s="94"/>
      <c r="S12" s="95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</row>
    <row r="13" spans="1:44" s="17" customFormat="1" x14ac:dyDescent="0.15">
      <c r="A13" s="18"/>
      <c r="B13" s="14" t="s">
        <v>27</v>
      </c>
      <c r="C13" s="27">
        <v>8.0549999999999997E-2</v>
      </c>
      <c r="D13" s="27">
        <v>8.5099999999999995E-2</v>
      </c>
      <c r="E13" s="27">
        <v>7.8700000000000006E-2</v>
      </c>
      <c r="F13" s="27">
        <v>7.9459999999999989E-2</v>
      </c>
      <c r="G13" s="27">
        <v>8.2339999999999997E-2</v>
      </c>
      <c r="H13" s="27">
        <v>7.0790000000000006E-2</v>
      </c>
      <c r="I13" s="27">
        <v>7.3810000000000001E-2</v>
      </c>
      <c r="J13" s="27">
        <v>7.2800000000000004E-2</v>
      </c>
      <c r="K13" s="27">
        <v>7.0499999999999993E-2</v>
      </c>
      <c r="L13" s="27">
        <v>6.5659999999999996E-2</v>
      </c>
      <c r="M13" s="27">
        <v>9.8080000000000001E-2</v>
      </c>
      <c r="N13" s="27">
        <v>9.7119999999999998E-2</v>
      </c>
      <c r="O13" s="20">
        <f t="shared" ref="O13:O18" si="2">SUM(C13:N13)</f>
        <v>0.95491000000000004</v>
      </c>
      <c r="P13" s="96"/>
      <c r="Q13" s="93"/>
      <c r="R13" s="94"/>
      <c r="S13" s="95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</row>
    <row r="14" spans="1:44" s="28" customFormat="1" x14ac:dyDescent="0.2">
      <c r="A14" s="18"/>
      <c r="B14" s="14" t="s">
        <v>28</v>
      </c>
      <c r="C14" s="27">
        <v>0.24659</v>
      </c>
      <c r="D14" s="27">
        <v>0.17718</v>
      </c>
      <c r="E14" s="27">
        <v>0.28139999999999998</v>
      </c>
      <c r="F14" s="27">
        <v>0.29278000000000004</v>
      </c>
      <c r="G14" s="27">
        <v>0.32836000000000004</v>
      </c>
      <c r="H14" s="27">
        <v>0.31636000000000003</v>
      </c>
      <c r="I14" s="27">
        <v>0.32286000000000004</v>
      </c>
      <c r="J14" s="27">
        <v>0.32474999999999998</v>
      </c>
      <c r="K14" s="27">
        <v>0.32501999999999998</v>
      </c>
      <c r="L14" s="27">
        <v>0.35970999999999997</v>
      </c>
      <c r="M14" s="27">
        <v>0.35143999999999997</v>
      </c>
      <c r="N14" s="27">
        <v>0.37971999999999995</v>
      </c>
      <c r="O14" s="20">
        <f t="shared" si="2"/>
        <v>3.7061700000000002</v>
      </c>
      <c r="P14" s="97"/>
      <c r="Q14" s="97"/>
      <c r="R14" s="94" t="s">
        <v>29</v>
      </c>
      <c r="S14" s="95">
        <f>+O33</f>
        <v>0.46</v>
      </c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</row>
    <row r="15" spans="1:44" s="17" customFormat="1" x14ac:dyDescent="0.15">
      <c r="A15" s="18"/>
      <c r="B15" s="14" t="s">
        <v>30</v>
      </c>
      <c r="C15" s="27">
        <v>2.777053</v>
      </c>
      <c r="D15" s="27">
        <v>4.8924919999999998</v>
      </c>
      <c r="E15" s="27">
        <v>3.884236</v>
      </c>
      <c r="F15" s="27">
        <v>0.94201000000000001</v>
      </c>
      <c r="G15" s="27">
        <v>0.98597999999999997</v>
      </c>
      <c r="H15" s="27">
        <v>0.67204600000000003</v>
      </c>
      <c r="I15" s="27">
        <v>0.63914899999999997</v>
      </c>
      <c r="J15" s="27">
        <v>0.60870399999999991</v>
      </c>
      <c r="K15" s="27">
        <v>0.58288099999999998</v>
      </c>
      <c r="L15" s="27">
        <v>0.60494000000000003</v>
      </c>
      <c r="M15" s="27">
        <v>0.57142199999999999</v>
      </c>
      <c r="N15" s="27">
        <v>1.4002520000000001</v>
      </c>
      <c r="O15" s="20">
        <f t="shared" si="2"/>
        <v>18.561164999999995</v>
      </c>
      <c r="P15" s="93"/>
      <c r="Q15" s="93"/>
      <c r="R15" s="94" t="s">
        <v>31</v>
      </c>
      <c r="S15" s="95" t="e">
        <f>+#REF!</f>
        <v>#REF!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</row>
    <row r="16" spans="1:44" s="17" customFormat="1" x14ac:dyDescent="0.15">
      <c r="A16" s="18"/>
      <c r="B16" s="14" t="s">
        <v>32</v>
      </c>
      <c r="C16" s="27">
        <v>1.0461799999999999</v>
      </c>
      <c r="D16" s="27">
        <v>1.4841600000000001</v>
      </c>
      <c r="E16" s="27">
        <v>1.6653499999999999</v>
      </c>
      <c r="F16" s="27">
        <v>1.5997600000000001</v>
      </c>
      <c r="G16" s="27">
        <v>1.36951</v>
      </c>
      <c r="H16" s="27">
        <v>1.62971</v>
      </c>
      <c r="I16" s="27">
        <v>1.6654800000000001</v>
      </c>
      <c r="J16" s="27">
        <v>1.5840799999999999</v>
      </c>
      <c r="K16" s="27">
        <v>1.62453</v>
      </c>
      <c r="L16" s="27">
        <v>1.6842900000000001</v>
      </c>
      <c r="M16" s="27">
        <v>1.57681</v>
      </c>
      <c r="N16" s="27">
        <v>1.6652799999999999</v>
      </c>
      <c r="O16" s="20">
        <f t="shared" si="2"/>
        <v>18.595140000000001</v>
      </c>
      <c r="P16" s="93"/>
      <c r="Q16" s="93"/>
      <c r="R16" s="94" t="s">
        <v>33</v>
      </c>
      <c r="S16" s="95" t="e">
        <f>+#REF!</f>
        <v>#REF!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1:44" s="17" customFormat="1" x14ac:dyDescent="0.15">
      <c r="A17" s="18"/>
      <c r="B17" s="14" t="s">
        <v>34</v>
      </c>
      <c r="C17" s="27">
        <v>1.2097989999999903</v>
      </c>
      <c r="D17" s="27">
        <v>1.0410179999999998</v>
      </c>
      <c r="E17" s="27">
        <v>1.0807069999999999</v>
      </c>
      <c r="F17" s="27">
        <v>1.1234580000000001</v>
      </c>
      <c r="G17" s="27">
        <v>1.2932920000000001</v>
      </c>
      <c r="H17" s="27">
        <v>1.23782499999999</v>
      </c>
      <c r="I17" s="27">
        <v>1.3496980000000729</v>
      </c>
      <c r="J17" s="27">
        <v>1.4476520000000728</v>
      </c>
      <c r="K17" s="27">
        <v>1.3627499999999997</v>
      </c>
      <c r="L17" s="27">
        <v>1.4219269999999999</v>
      </c>
      <c r="M17" s="27">
        <v>1.4327379999999998</v>
      </c>
      <c r="N17" s="27">
        <v>1.490084</v>
      </c>
      <c r="O17" s="20">
        <f t="shared" si="2"/>
        <v>15.490948000000126</v>
      </c>
      <c r="P17" s="93"/>
      <c r="Q17" s="93"/>
      <c r="R17" s="94"/>
      <c r="S17" s="95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</row>
    <row r="18" spans="1:44" s="17" customFormat="1" x14ac:dyDescent="0.15">
      <c r="A18" s="18"/>
      <c r="B18" s="14" t="s">
        <v>35</v>
      </c>
      <c r="C18" s="27">
        <v>0.80600000000000005</v>
      </c>
      <c r="D18" s="27">
        <v>0.73299999999999998</v>
      </c>
      <c r="E18" s="27">
        <v>0.92900000000000005</v>
      </c>
      <c r="F18" s="27">
        <v>0.99399999999999999</v>
      </c>
      <c r="G18" s="27">
        <v>1.0149999999999999</v>
      </c>
      <c r="H18" s="27">
        <v>0.94699999999999995</v>
      </c>
      <c r="I18" s="27">
        <v>0.97499999999999998</v>
      </c>
      <c r="J18" s="27">
        <v>1.014</v>
      </c>
      <c r="K18" s="27">
        <v>1.02</v>
      </c>
      <c r="L18" s="27">
        <v>1.0640000000000001</v>
      </c>
      <c r="M18" s="27">
        <v>1.1180000000000001</v>
      </c>
      <c r="N18" s="27">
        <v>1.0409999999999999</v>
      </c>
      <c r="O18" s="20">
        <f t="shared" si="2"/>
        <v>11.656000000000001</v>
      </c>
      <c r="P18" s="98"/>
      <c r="Q18" s="93"/>
      <c r="R18" s="94" t="s">
        <v>36</v>
      </c>
      <c r="S18" s="95" t="e">
        <f>+#REF!</f>
        <v>#REF!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</row>
    <row r="19" spans="1:44" s="17" customFormat="1" x14ac:dyDescent="0.25">
      <c r="A19" s="21" t="s">
        <v>37</v>
      </c>
      <c r="B19" s="22"/>
      <c r="C19" s="23">
        <f t="shared" ref="C19:N19" si="3">SUM(C12:C18)</f>
        <v>8.1657319999999896</v>
      </c>
      <c r="D19" s="23">
        <f t="shared" si="3"/>
        <v>10.14371</v>
      </c>
      <c r="E19" s="23">
        <f t="shared" si="3"/>
        <v>9.6093830000000011</v>
      </c>
      <c r="F19" s="23">
        <f t="shared" si="3"/>
        <v>6.6364260000000002</v>
      </c>
      <c r="G19" s="23">
        <f t="shared" si="3"/>
        <v>6.6833849999999995</v>
      </c>
      <c r="H19" s="23">
        <f t="shared" si="3"/>
        <v>6.3994509999999902</v>
      </c>
      <c r="I19" s="23">
        <f t="shared" si="3"/>
        <v>6.5913200000000725</v>
      </c>
      <c r="J19" s="23">
        <f t="shared" si="3"/>
        <v>6.6165710000000724</v>
      </c>
      <c r="K19" s="23">
        <f t="shared" si="3"/>
        <v>6.6653830000000003</v>
      </c>
      <c r="L19" s="23">
        <f t="shared" si="3"/>
        <v>7.1205708999999997</v>
      </c>
      <c r="M19" s="23">
        <f t="shared" si="3"/>
        <v>7.1898039999999996</v>
      </c>
      <c r="N19" s="23">
        <f t="shared" si="3"/>
        <v>8.2775860000000012</v>
      </c>
      <c r="O19" s="24">
        <f>SUM(C19:N19)</f>
        <v>90.099321900000135</v>
      </c>
      <c r="P19" s="98"/>
      <c r="Q19" s="93"/>
      <c r="R19" s="94"/>
      <c r="S19" s="95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4" s="17" customFormat="1" x14ac:dyDescent="0.15">
      <c r="A20" s="14" t="s">
        <v>22</v>
      </c>
      <c r="B20" s="1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93"/>
      <c r="Q20" s="93"/>
      <c r="R20" s="94" t="s">
        <v>38</v>
      </c>
      <c r="S20" s="95">
        <f>+O37</f>
        <v>0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44" s="17" customFormat="1" x14ac:dyDescent="0.15">
      <c r="A21" s="18"/>
      <c r="B21" s="14" t="s">
        <v>39</v>
      </c>
      <c r="C21" s="27">
        <v>0.24252600000000002</v>
      </c>
      <c r="D21" s="27">
        <v>0.21618200000000001</v>
      </c>
      <c r="E21" s="27">
        <v>0.223661</v>
      </c>
      <c r="F21" s="27">
        <v>0.21759800000000001</v>
      </c>
      <c r="G21" s="27">
        <v>0.22778099999999998</v>
      </c>
      <c r="H21" s="27">
        <v>0.21259799999999998</v>
      </c>
      <c r="I21" s="27">
        <v>0.21251100000000003</v>
      </c>
      <c r="J21" s="27">
        <v>0.225353</v>
      </c>
      <c r="K21" s="27">
        <v>0.23083800000000002</v>
      </c>
      <c r="L21" s="27">
        <v>0.24446200000000001</v>
      </c>
      <c r="M21" s="27">
        <v>0.25342100000000001</v>
      </c>
      <c r="N21" s="27">
        <v>0.252608</v>
      </c>
      <c r="O21" s="20">
        <f>SUM(C21:N21)</f>
        <v>2.7595389999999997</v>
      </c>
      <c r="P21" s="93"/>
      <c r="Q21" s="93"/>
      <c r="R21" s="94" t="s">
        <v>40</v>
      </c>
      <c r="S21" s="95">
        <f>+O43</f>
        <v>235.81751000000003</v>
      </c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</row>
    <row r="22" spans="1:44" s="17" customFormat="1" x14ac:dyDescent="0.15">
      <c r="A22" s="18"/>
      <c r="B22" s="14" t="s">
        <v>41</v>
      </c>
      <c r="C22" s="27">
        <v>2.0493160000000001</v>
      </c>
      <c r="D22" s="27">
        <v>1.8532699999999998</v>
      </c>
      <c r="E22" s="27">
        <v>1.9304319999999999</v>
      </c>
      <c r="F22" s="27">
        <v>1.8045260000000001</v>
      </c>
      <c r="G22" s="27">
        <v>1.8753820000000001</v>
      </c>
      <c r="H22" s="27">
        <v>1.7446639999999998</v>
      </c>
      <c r="I22" s="27">
        <v>1.7977949999999998</v>
      </c>
      <c r="J22" s="27">
        <v>1.8154380000000001</v>
      </c>
      <c r="K22" s="27">
        <v>1.857334</v>
      </c>
      <c r="L22" s="27">
        <v>2.0617760000000001</v>
      </c>
      <c r="M22" s="27">
        <v>2.1406350000000001</v>
      </c>
      <c r="N22" s="27">
        <v>2.3059189999999998</v>
      </c>
      <c r="O22" s="20">
        <f t="shared" ref="O22:O29" si="4">SUM(C22:N22)</f>
        <v>23.236487000000004</v>
      </c>
      <c r="P22" s="96"/>
      <c r="Q22" s="93"/>
      <c r="R22" s="94" t="s">
        <v>42</v>
      </c>
      <c r="S22" s="95">
        <f>+O44</f>
        <v>6.276548</v>
      </c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1:44" s="28" customFormat="1" x14ac:dyDescent="0.2">
      <c r="A23" s="18"/>
      <c r="B23" s="14" t="s">
        <v>43</v>
      </c>
      <c r="C23" s="27">
        <v>4.0228000000000002</v>
      </c>
      <c r="D23" s="27">
        <v>4.080171</v>
      </c>
      <c r="E23" s="27">
        <v>4.2186110000000001</v>
      </c>
      <c r="F23" s="27">
        <v>4.0514950000000001</v>
      </c>
      <c r="G23" s="27">
        <v>3.8762859999999999</v>
      </c>
      <c r="H23" s="27">
        <v>3.6646289999999997</v>
      </c>
      <c r="I23" s="27">
        <v>4.0983060000000009</v>
      </c>
      <c r="J23" s="27">
        <v>4.5906450000000003</v>
      </c>
      <c r="K23" s="27">
        <v>4.6773279999999993</v>
      </c>
      <c r="L23" s="27">
        <v>4.168228</v>
      </c>
      <c r="M23" s="27">
        <v>4.0309080000000002</v>
      </c>
      <c r="N23" s="27">
        <v>4.4335680000000002</v>
      </c>
      <c r="O23" s="20">
        <f t="shared" si="4"/>
        <v>49.912974999999996</v>
      </c>
      <c r="P23" s="97"/>
      <c r="Q23" s="97"/>
      <c r="R23" s="94" t="s">
        <v>44</v>
      </c>
      <c r="S23" s="95">
        <f>+O47</f>
        <v>33.086309999999997</v>
      </c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</row>
    <row r="24" spans="1:44" s="17" customFormat="1" x14ac:dyDescent="0.15">
      <c r="A24" s="18"/>
      <c r="B24" s="14" t="s">
        <v>45</v>
      </c>
      <c r="C24" s="27">
        <v>1.4029720000000001</v>
      </c>
      <c r="D24" s="27">
        <v>1.250721</v>
      </c>
      <c r="E24" s="27">
        <v>1.3272190000000001</v>
      </c>
      <c r="F24" s="27">
        <v>1.2518700540000001</v>
      </c>
      <c r="G24" s="27">
        <v>1.2170129999999999</v>
      </c>
      <c r="H24" s="27">
        <v>1.146571</v>
      </c>
      <c r="I24" s="27">
        <v>1.1583319999999999</v>
      </c>
      <c r="J24" s="27">
        <v>1.2097210000000012</v>
      </c>
      <c r="K24" s="27">
        <v>1.236607</v>
      </c>
      <c r="L24" s="27">
        <v>1.3566815000000001</v>
      </c>
      <c r="M24" s="27">
        <v>1.3689800000000001</v>
      </c>
      <c r="N24" s="27">
        <v>1.5189059999999999</v>
      </c>
      <c r="O24" s="20">
        <f t="shared" si="4"/>
        <v>15.445593554000002</v>
      </c>
      <c r="P24" s="93"/>
      <c r="Q24" s="93"/>
      <c r="R24" s="93" t="s">
        <v>46</v>
      </c>
      <c r="S24" s="99">
        <f>+O57</f>
        <v>95.509828890000009</v>
      </c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1:44" s="17" customFormat="1" x14ac:dyDescent="0.15">
      <c r="A25" s="18"/>
      <c r="B25" s="14" t="s">
        <v>47</v>
      </c>
      <c r="C25" s="27">
        <v>1.6748699999999999</v>
      </c>
      <c r="D25" s="27">
        <v>1.486815</v>
      </c>
      <c r="E25" s="27">
        <v>1.6272089999999999</v>
      </c>
      <c r="F25" s="27">
        <v>1.553857</v>
      </c>
      <c r="G25" s="27">
        <v>1.5319330000000002</v>
      </c>
      <c r="H25" s="27">
        <v>1.494505</v>
      </c>
      <c r="I25" s="27">
        <v>1.5379890000000001</v>
      </c>
      <c r="J25" s="27">
        <v>1.5431299999999999</v>
      </c>
      <c r="K25" s="27">
        <v>1.6000650000000001</v>
      </c>
      <c r="L25" s="27">
        <v>1.7383069999999998</v>
      </c>
      <c r="M25" s="27">
        <v>1.6727180000000001</v>
      </c>
      <c r="N25" s="27">
        <v>1.7663989999999998</v>
      </c>
      <c r="O25" s="20">
        <f t="shared" si="4"/>
        <v>19.227796999999999</v>
      </c>
      <c r="P25" s="93">
        <v>90.228769337945764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4" s="17" customFormat="1" x14ac:dyDescent="0.15">
      <c r="A26" s="18"/>
      <c r="B26" s="14" t="s">
        <v>48</v>
      </c>
      <c r="C26" s="27">
        <v>3.5536539999999999</v>
      </c>
      <c r="D26" s="27">
        <v>3.0895670000000002</v>
      </c>
      <c r="E26" s="27">
        <v>3.3461909999999997</v>
      </c>
      <c r="F26" s="27">
        <v>3.236164</v>
      </c>
      <c r="G26" s="27">
        <v>3.1925569999999999</v>
      </c>
      <c r="H26" s="27">
        <v>2.9912400000000003</v>
      </c>
      <c r="I26" s="27">
        <v>3.0739309999999995</v>
      </c>
      <c r="J26" s="27">
        <v>3.2744349999999995</v>
      </c>
      <c r="K26" s="27">
        <v>3.4783219999999999</v>
      </c>
      <c r="L26" s="27">
        <v>3.7950830000000004</v>
      </c>
      <c r="M26" s="27">
        <v>3.7282690000000001</v>
      </c>
      <c r="N26" s="27">
        <v>3.9188050000000003</v>
      </c>
      <c r="O26" s="20">
        <f t="shared" si="4"/>
        <v>40.678217999999994</v>
      </c>
      <c r="P26" s="93">
        <v>386.73813460343354</v>
      </c>
      <c r="Q26" s="93"/>
      <c r="R26" s="93"/>
      <c r="S26" s="93" t="s">
        <v>6</v>
      </c>
      <c r="T26" s="93" t="s">
        <v>7</v>
      </c>
      <c r="U26" s="93" t="s">
        <v>8</v>
      </c>
      <c r="V26" s="93" t="s">
        <v>9</v>
      </c>
      <c r="W26" s="93" t="s">
        <v>10</v>
      </c>
      <c r="X26" s="93" t="s">
        <v>11</v>
      </c>
      <c r="Y26" s="93" t="s">
        <v>12</v>
      </c>
      <c r="Z26" s="93" t="s">
        <v>13</v>
      </c>
      <c r="AA26" s="93" t="s">
        <v>14</v>
      </c>
      <c r="AB26" s="93" t="s">
        <v>15</v>
      </c>
      <c r="AC26" s="93" t="s">
        <v>16</v>
      </c>
      <c r="AD26" s="93" t="s">
        <v>17</v>
      </c>
      <c r="AE26" s="93" t="s">
        <v>49</v>
      </c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</row>
    <row r="27" spans="1:44" s="17" customFormat="1" x14ac:dyDescent="0.15">
      <c r="A27" s="18"/>
      <c r="B27" s="14" t="s">
        <v>50</v>
      </c>
      <c r="C27" s="27">
        <v>1.8623770000000002</v>
      </c>
      <c r="D27" s="27">
        <v>1.8332179999999998</v>
      </c>
      <c r="E27" s="27">
        <v>1.9458009999999999</v>
      </c>
      <c r="F27" s="27">
        <v>1.8374769999999998</v>
      </c>
      <c r="G27" s="27">
        <v>1.8869960000000001</v>
      </c>
      <c r="H27" s="27">
        <v>1.866025</v>
      </c>
      <c r="I27" s="27">
        <v>1.947489</v>
      </c>
      <c r="J27" s="27">
        <v>1.936064</v>
      </c>
      <c r="K27" s="27">
        <v>1.9584509999999997</v>
      </c>
      <c r="L27" s="27">
        <v>1.9743040000000001</v>
      </c>
      <c r="M27" s="27">
        <v>2.0815189999999997</v>
      </c>
      <c r="N27" s="27">
        <v>2.0171519999999998</v>
      </c>
      <c r="O27" s="20">
        <f t="shared" si="4"/>
        <v>23.146872999999999</v>
      </c>
      <c r="P27" s="93">
        <f>SUM(P25:P26)</f>
        <v>476.96690394137931</v>
      </c>
      <c r="Q27" s="93"/>
      <c r="R27" s="93" t="s">
        <v>19</v>
      </c>
      <c r="S27" s="99">
        <f t="shared" ref="S27:AD27" si="5">+C10</f>
        <v>3.5698974999999993</v>
      </c>
      <c r="T27" s="99">
        <f t="shared" si="5"/>
        <v>3.3187089000000007</v>
      </c>
      <c r="U27" s="99">
        <f t="shared" si="5"/>
        <v>3.8251463999999999</v>
      </c>
      <c r="V27" s="99">
        <f t="shared" si="5"/>
        <v>3.8763625999999989</v>
      </c>
      <c r="W27" s="99">
        <f t="shared" si="5"/>
        <v>3.8487934999999993</v>
      </c>
      <c r="X27" s="99">
        <f t="shared" si="5"/>
        <v>3.7125287</v>
      </c>
      <c r="Y27" s="99">
        <f t="shared" si="5"/>
        <v>3.7567745000000006</v>
      </c>
      <c r="Z27" s="99">
        <f t="shared" si="5"/>
        <v>3.7866766999999992</v>
      </c>
      <c r="AA27" s="99">
        <f t="shared" si="5"/>
        <v>3.9407283</v>
      </c>
      <c r="AB27" s="99">
        <f t="shared" si="5"/>
        <v>4.0881508000000002</v>
      </c>
      <c r="AC27" s="99">
        <f t="shared" si="5"/>
        <v>3.9848222000000004</v>
      </c>
      <c r="AD27" s="99">
        <f t="shared" si="5"/>
        <v>4.1186466165413513</v>
      </c>
      <c r="AE27" s="99">
        <f>SUM(S27:AD27)</f>
        <v>45.827236716541364</v>
      </c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</row>
    <row r="28" spans="1:44" s="17" customFormat="1" x14ac:dyDescent="0.25">
      <c r="A28" s="29" t="s">
        <v>51</v>
      </c>
      <c r="B28" s="30"/>
      <c r="C28" s="31">
        <f>SUM(C21:C27)</f>
        <v>14.808515</v>
      </c>
      <c r="D28" s="31">
        <f t="shared" ref="D28:N28" si="6">SUM(D21:D27)</f>
        <v>13.809944000000002</v>
      </c>
      <c r="E28" s="31">
        <f t="shared" si="6"/>
        <v>14.619123999999999</v>
      </c>
      <c r="F28" s="31">
        <f t="shared" si="6"/>
        <v>13.952987054000001</v>
      </c>
      <c r="G28" s="31">
        <f t="shared" si="6"/>
        <v>13.807948</v>
      </c>
      <c r="H28" s="31">
        <f t="shared" si="6"/>
        <v>13.120232000000001</v>
      </c>
      <c r="I28" s="31">
        <f t="shared" si="6"/>
        <v>13.826353000000001</v>
      </c>
      <c r="J28" s="31">
        <f t="shared" si="6"/>
        <v>14.594786000000001</v>
      </c>
      <c r="K28" s="31">
        <f t="shared" si="6"/>
        <v>15.038945</v>
      </c>
      <c r="L28" s="31">
        <f t="shared" si="6"/>
        <v>15.338841499999999</v>
      </c>
      <c r="M28" s="31">
        <f t="shared" si="6"/>
        <v>15.276450000000001</v>
      </c>
      <c r="N28" s="31">
        <f t="shared" si="6"/>
        <v>16.213357000000002</v>
      </c>
      <c r="O28" s="32">
        <f t="shared" si="4"/>
        <v>174.40748255400001</v>
      </c>
      <c r="P28" s="93"/>
      <c r="Q28" s="93"/>
      <c r="R28" s="93" t="s">
        <v>20</v>
      </c>
      <c r="S28" s="99">
        <f t="shared" ref="S28:AD28" si="7">+C19</f>
        <v>8.1657319999999896</v>
      </c>
      <c r="T28" s="99">
        <f t="shared" si="7"/>
        <v>10.14371</v>
      </c>
      <c r="U28" s="99">
        <f t="shared" si="7"/>
        <v>9.6093830000000011</v>
      </c>
      <c r="V28" s="99">
        <f t="shared" si="7"/>
        <v>6.6364260000000002</v>
      </c>
      <c r="W28" s="99">
        <f t="shared" si="7"/>
        <v>6.6833849999999995</v>
      </c>
      <c r="X28" s="99">
        <f t="shared" si="7"/>
        <v>6.3994509999999902</v>
      </c>
      <c r="Y28" s="99">
        <f t="shared" si="7"/>
        <v>6.5913200000000725</v>
      </c>
      <c r="Z28" s="99">
        <f t="shared" si="7"/>
        <v>6.6165710000000724</v>
      </c>
      <c r="AA28" s="99">
        <f t="shared" si="7"/>
        <v>6.6653830000000003</v>
      </c>
      <c r="AB28" s="99">
        <f t="shared" si="7"/>
        <v>7.1205708999999997</v>
      </c>
      <c r="AC28" s="99">
        <f t="shared" si="7"/>
        <v>7.1898039999999996</v>
      </c>
      <c r="AD28" s="99">
        <f t="shared" si="7"/>
        <v>8.2775860000000012</v>
      </c>
      <c r="AE28" s="99">
        <f t="shared" ref="AE28:AE35" si="8">SUM(S28:AD28)</f>
        <v>90.099321900000135</v>
      </c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</row>
    <row r="29" spans="1:44" s="17" customFormat="1" x14ac:dyDescent="0.25">
      <c r="A29" s="33" t="s">
        <v>52</v>
      </c>
      <c r="B29" s="22" t="s">
        <v>53</v>
      </c>
      <c r="C29" s="34">
        <v>0.52200343650000003</v>
      </c>
      <c r="D29" s="34">
        <v>0.45700663949999798</v>
      </c>
      <c r="E29" s="34">
        <v>0.529568343</v>
      </c>
      <c r="F29" s="34">
        <v>0.47192505749999897</v>
      </c>
      <c r="G29" s="23">
        <v>0.47696690394137931</v>
      </c>
      <c r="H29" s="23">
        <v>0.46565204041356084</v>
      </c>
      <c r="I29" s="23">
        <v>0.45405299999999976</v>
      </c>
      <c r="J29" s="23">
        <v>0.47096694599999994</v>
      </c>
      <c r="K29" s="23">
        <v>0.50302392686321229</v>
      </c>
      <c r="L29" s="23">
        <v>0.54911598000000172</v>
      </c>
      <c r="M29" s="23">
        <v>0.55332316000000004</v>
      </c>
      <c r="N29" s="23">
        <v>0.58911693411746879</v>
      </c>
      <c r="O29" s="35">
        <f t="shared" si="4"/>
        <v>6.0427223678356183</v>
      </c>
      <c r="P29" s="93"/>
      <c r="Q29" s="93"/>
      <c r="R29" s="93" t="s">
        <v>54</v>
      </c>
      <c r="S29" s="99">
        <f>+C28</f>
        <v>14.808515</v>
      </c>
      <c r="T29" s="99">
        <f t="shared" ref="T29:AD30" si="9">+D28</f>
        <v>13.809944000000002</v>
      </c>
      <c r="U29" s="99">
        <f t="shared" si="9"/>
        <v>14.619123999999999</v>
      </c>
      <c r="V29" s="99">
        <f t="shared" si="9"/>
        <v>13.952987054000001</v>
      </c>
      <c r="W29" s="99">
        <f t="shared" si="9"/>
        <v>13.807948</v>
      </c>
      <c r="X29" s="99">
        <f t="shared" si="9"/>
        <v>13.120232000000001</v>
      </c>
      <c r="Y29" s="99">
        <f t="shared" si="9"/>
        <v>13.826353000000001</v>
      </c>
      <c r="Z29" s="99">
        <f t="shared" si="9"/>
        <v>14.594786000000001</v>
      </c>
      <c r="AA29" s="99">
        <f t="shared" si="9"/>
        <v>15.038945</v>
      </c>
      <c r="AB29" s="99">
        <f t="shared" si="9"/>
        <v>15.338841499999999</v>
      </c>
      <c r="AC29" s="99">
        <f t="shared" si="9"/>
        <v>15.276450000000001</v>
      </c>
      <c r="AD29" s="99">
        <f t="shared" si="9"/>
        <v>16.213357000000002</v>
      </c>
      <c r="AE29" s="99">
        <f t="shared" si="8"/>
        <v>174.40748255400001</v>
      </c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</row>
    <row r="30" spans="1:44" s="17" customFormat="1" x14ac:dyDescent="0.25">
      <c r="A30" s="36" t="s">
        <v>55</v>
      </c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100"/>
      <c r="Q30" s="93"/>
      <c r="R30" s="93" t="s">
        <v>56</v>
      </c>
      <c r="S30" s="99">
        <f>+C29</f>
        <v>0.52200343650000003</v>
      </c>
      <c r="T30" s="99">
        <f t="shared" si="9"/>
        <v>0.45700663949999798</v>
      </c>
      <c r="U30" s="99">
        <f t="shared" si="9"/>
        <v>0.529568343</v>
      </c>
      <c r="V30" s="99">
        <f t="shared" si="9"/>
        <v>0.47192505749999897</v>
      </c>
      <c r="W30" s="99">
        <f t="shared" si="9"/>
        <v>0.47696690394137931</v>
      </c>
      <c r="X30" s="99">
        <f t="shared" si="9"/>
        <v>0.46565204041356084</v>
      </c>
      <c r="Y30" s="99">
        <f t="shared" si="9"/>
        <v>0.45405299999999976</v>
      </c>
      <c r="Z30" s="99">
        <f t="shared" si="9"/>
        <v>0.47096694599999994</v>
      </c>
      <c r="AA30" s="99">
        <f t="shared" si="9"/>
        <v>0.50302392686321229</v>
      </c>
      <c r="AB30" s="99">
        <f t="shared" si="9"/>
        <v>0.54911598000000172</v>
      </c>
      <c r="AC30" s="99">
        <f t="shared" si="9"/>
        <v>0.55332316000000004</v>
      </c>
      <c r="AD30" s="99">
        <f t="shared" si="9"/>
        <v>0.58911693411746879</v>
      </c>
      <c r="AE30" s="99">
        <f t="shared" si="8"/>
        <v>6.0427223678356183</v>
      </c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</row>
    <row r="31" spans="1:44" s="17" customFormat="1" ht="12.75" customHeight="1" x14ac:dyDescent="0.25">
      <c r="A31" s="40" t="s">
        <v>57</v>
      </c>
      <c r="B31" s="40"/>
      <c r="C31" s="27">
        <v>4.9390000000000003E-2</v>
      </c>
      <c r="D31" s="27">
        <v>4.7399999999999998E-2</v>
      </c>
      <c r="E31" s="27">
        <v>5.4020000000000006E-2</v>
      </c>
      <c r="F31" s="27">
        <v>4.7710000000000002E-2</v>
      </c>
      <c r="G31" s="27">
        <v>3.9200000000000006E-2</v>
      </c>
      <c r="H31" s="27">
        <v>4.7600000000000003E-2</v>
      </c>
      <c r="I31" s="27">
        <v>4.9970000000000001E-2</v>
      </c>
      <c r="J31" s="27">
        <v>4.8780000000000004E-2</v>
      </c>
      <c r="K31" s="27">
        <v>0.05</v>
      </c>
      <c r="L31" s="27">
        <v>4.777E-2</v>
      </c>
      <c r="M31" s="27">
        <v>4.8770000000000001E-2</v>
      </c>
      <c r="N31" s="27">
        <v>4.5770000000000005E-2</v>
      </c>
      <c r="O31" s="41">
        <f>SUM(C31:N31)</f>
        <v>0.57638</v>
      </c>
      <c r="P31" s="101"/>
      <c r="Q31" s="93"/>
      <c r="R31" s="99" t="s">
        <v>40</v>
      </c>
      <c r="S31" s="99">
        <f t="shared" ref="S31:AD32" si="10">+C43</f>
        <v>19.124887000000001</v>
      </c>
      <c r="T31" s="99">
        <f t="shared" si="10"/>
        <v>15.069474999999997</v>
      </c>
      <c r="U31" s="99">
        <f t="shared" si="10"/>
        <v>17.135882000000002</v>
      </c>
      <c r="V31" s="99">
        <f t="shared" si="10"/>
        <v>19.512761999999995</v>
      </c>
      <c r="W31" s="99">
        <f t="shared" si="10"/>
        <v>19.823708000000003</v>
      </c>
      <c r="X31" s="99">
        <f t="shared" si="10"/>
        <v>19.211219</v>
      </c>
      <c r="Y31" s="99">
        <f t="shared" si="10"/>
        <v>20.135045999999999</v>
      </c>
      <c r="Z31" s="99">
        <f t="shared" si="10"/>
        <v>20.182766000000001</v>
      </c>
      <c r="AA31" s="99">
        <f t="shared" si="10"/>
        <v>20.178433000000002</v>
      </c>
      <c r="AB31" s="99">
        <f t="shared" si="10"/>
        <v>21.05247</v>
      </c>
      <c r="AC31" s="99">
        <f t="shared" si="10"/>
        <v>21.904646</v>
      </c>
      <c r="AD31" s="99">
        <f t="shared" si="10"/>
        <v>22.486216000000002</v>
      </c>
      <c r="AE31" s="99">
        <f t="shared" si="8"/>
        <v>235.81751000000003</v>
      </c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</row>
    <row r="32" spans="1:44" s="17" customFormat="1" ht="12.75" customHeight="1" x14ac:dyDescent="0.25">
      <c r="A32" s="40" t="s">
        <v>25</v>
      </c>
      <c r="B32" s="10"/>
      <c r="C32" s="27">
        <v>6.3249E-2</v>
      </c>
      <c r="D32" s="27">
        <v>6.602899999999999E-2</v>
      </c>
      <c r="E32" s="27">
        <v>7.3427999999999993E-2</v>
      </c>
      <c r="F32" s="42">
        <v>0</v>
      </c>
      <c r="G32" s="42">
        <v>0</v>
      </c>
      <c r="H32" s="27">
        <v>7.4864E-2</v>
      </c>
      <c r="I32" s="27">
        <v>7.4522000000000005E-2</v>
      </c>
      <c r="J32" s="42">
        <v>0</v>
      </c>
      <c r="K32" s="27">
        <v>4.8265000000000002E-2</v>
      </c>
      <c r="L32" s="27">
        <v>7.6572999999999988E-2</v>
      </c>
      <c r="M32" s="27">
        <v>7.2160000000000002E-2</v>
      </c>
      <c r="N32" s="42">
        <v>0</v>
      </c>
      <c r="O32" s="41">
        <f t="shared" ref="O32:O36" si="11">SUM(C32:N32)</f>
        <v>0.54908999999999997</v>
      </c>
      <c r="P32" s="101"/>
      <c r="Q32" s="93"/>
      <c r="R32" s="93" t="s">
        <v>42</v>
      </c>
      <c r="S32" s="99">
        <f t="shared" si="10"/>
        <v>0.69963399999999998</v>
      </c>
      <c r="T32" s="99">
        <f t="shared" si="10"/>
        <v>0.47760000000000002</v>
      </c>
      <c r="U32" s="99">
        <f t="shared" si="10"/>
        <v>0.40132000000000001</v>
      </c>
      <c r="V32" s="99">
        <f t="shared" si="10"/>
        <v>0.51421000000000006</v>
      </c>
      <c r="W32" s="99">
        <f t="shared" si="10"/>
        <v>0.66420000000000001</v>
      </c>
      <c r="X32" s="99">
        <f t="shared" si="10"/>
        <v>0.31172899999999998</v>
      </c>
      <c r="Y32" s="99">
        <f t="shared" si="10"/>
        <v>0.44042999999999999</v>
      </c>
      <c r="Z32" s="99">
        <f t="shared" si="10"/>
        <v>0.80580799999999997</v>
      </c>
      <c r="AA32" s="99">
        <f t="shared" si="10"/>
        <v>0.34843999999999997</v>
      </c>
      <c r="AB32" s="99">
        <f t="shared" si="10"/>
        <v>0.52738399999999996</v>
      </c>
      <c r="AC32" s="99">
        <f t="shared" si="10"/>
        <v>0.46450000000000002</v>
      </c>
      <c r="AD32" s="99">
        <f t="shared" si="10"/>
        <v>0.62129299999999998</v>
      </c>
      <c r="AE32" s="99">
        <f t="shared" si="8"/>
        <v>6.276548</v>
      </c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1:44" s="17" customFormat="1" ht="12.75" customHeight="1" x14ac:dyDescent="0.25">
      <c r="A33" s="10" t="s">
        <v>58</v>
      </c>
      <c r="B33" s="10"/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27">
        <v>0.46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1">
        <f t="shared" si="11"/>
        <v>0.46</v>
      </c>
      <c r="P33" s="93"/>
      <c r="Q33" s="93"/>
      <c r="R33" s="93" t="s">
        <v>44</v>
      </c>
      <c r="S33" s="99">
        <f t="shared" ref="S33:AD33" si="12">+C47</f>
        <v>3.0580499999999997</v>
      </c>
      <c r="T33" s="99">
        <f t="shared" si="12"/>
        <v>2.8187400000000005</v>
      </c>
      <c r="U33" s="99">
        <f t="shared" si="12"/>
        <v>2.7715699999999996</v>
      </c>
      <c r="V33" s="99">
        <f t="shared" si="12"/>
        <v>2.56108</v>
      </c>
      <c r="W33" s="99">
        <f t="shared" si="12"/>
        <v>2.6716100000000003</v>
      </c>
      <c r="X33" s="99">
        <f t="shared" si="12"/>
        <v>2.6574</v>
      </c>
      <c r="Y33" s="99">
        <f t="shared" si="12"/>
        <v>2.8573400000000002</v>
      </c>
      <c r="Z33" s="99">
        <f t="shared" si="12"/>
        <v>2.60887</v>
      </c>
      <c r="AA33" s="99">
        <f t="shared" si="12"/>
        <v>2.7888500000000001</v>
      </c>
      <c r="AB33" s="99">
        <f t="shared" si="12"/>
        <v>2.7819199999999999</v>
      </c>
      <c r="AC33" s="99">
        <f t="shared" si="12"/>
        <v>2.6241500000000002</v>
      </c>
      <c r="AD33" s="99">
        <f t="shared" si="12"/>
        <v>2.88673</v>
      </c>
      <c r="AE33" s="99">
        <f t="shared" si="8"/>
        <v>33.086309999999997</v>
      </c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</row>
    <row r="34" spans="1:44" s="17" customFormat="1" ht="12.75" customHeight="1" x14ac:dyDescent="0.25">
      <c r="A34" s="10" t="s">
        <v>59</v>
      </c>
      <c r="B34" s="10" t="s">
        <v>60</v>
      </c>
      <c r="C34" s="27">
        <v>1.753158</v>
      </c>
      <c r="D34" s="27">
        <v>1.4955799999999999</v>
      </c>
      <c r="E34" s="27">
        <v>1.792214</v>
      </c>
      <c r="F34" s="27">
        <v>1.6793169999999999</v>
      </c>
      <c r="G34" s="27">
        <v>1.700766</v>
      </c>
      <c r="H34" s="27">
        <v>1.6741000000000001</v>
      </c>
      <c r="I34" s="27">
        <v>1.671748</v>
      </c>
      <c r="J34" s="27">
        <v>1.6689249999999998</v>
      </c>
      <c r="K34" s="27">
        <v>1.7791510000000001</v>
      </c>
      <c r="L34" s="27">
        <v>1.8391849999999998</v>
      </c>
      <c r="M34" s="27">
        <v>1.6852349999999998</v>
      </c>
      <c r="N34" s="27">
        <v>1.921098</v>
      </c>
      <c r="O34" s="41">
        <f t="shared" si="11"/>
        <v>20.660477</v>
      </c>
      <c r="P34" s="93"/>
      <c r="Q34" s="93"/>
      <c r="R34" s="93" t="s">
        <v>38</v>
      </c>
      <c r="S34" s="99">
        <f t="shared" ref="S34:AD34" si="13">+C38</f>
        <v>2.2626379999999999</v>
      </c>
      <c r="T34" s="99">
        <f t="shared" si="13"/>
        <v>1.966707</v>
      </c>
      <c r="U34" s="99">
        <f t="shared" si="13"/>
        <v>2.322114</v>
      </c>
      <c r="V34" s="99">
        <f t="shared" si="13"/>
        <v>2.1230919999999998</v>
      </c>
      <c r="W34" s="99">
        <f t="shared" si="13"/>
        <v>2.1144259999999999</v>
      </c>
      <c r="X34" s="99">
        <f t="shared" si="13"/>
        <v>2.632085</v>
      </c>
      <c r="Y34" s="99">
        <f t="shared" si="13"/>
        <v>2.1837950000000004</v>
      </c>
      <c r="Z34" s="99">
        <f t="shared" si="13"/>
        <v>2.1247489999999996</v>
      </c>
      <c r="AA34" s="99">
        <f t="shared" si="13"/>
        <v>2.2817110000000005</v>
      </c>
      <c r="AB34" s="99">
        <f t="shared" si="13"/>
        <v>2.3758179999999998</v>
      </c>
      <c r="AC34" s="99">
        <f t="shared" si="13"/>
        <v>2.2383090000000001</v>
      </c>
      <c r="AD34" s="99">
        <f t="shared" si="13"/>
        <v>2.3944140000000003</v>
      </c>
      <c r="AE34" s="99">
        <f t="shared" si="8"/>
        <v>27.019858000000003</v>
      </c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</row>
    <row r="35" spans="1:44" s="17" customFormat="1" ht="12.75" customHeight="1" x14ac:dyDescent="0.25">
      <c r="A35" s="10" t="s">
        <v>61</v>
      </c>
      <c r="B35" s="10" t="s">
        <v>62</v>
      </c>
      <c r="C35" s="27">
        <v>0.39368100000000006</v>
      </c>
      <c r="D35" s="27">
        <v>0.35392600000000002</v>
      </c>
      <c r="E35" s="27">
        <v>0.39894099999999999</v>
      </c>
      <c r="F35" s="27">
        <v>0.39217100000000005</v>
      </c>
      <c r="G35" s="27">
        <v>0.37089099999999997</v>
      </c>
      <c r="H35" s="27">
        <v>0.37187700000000007</v>
      </c>
      <c r="I35" s="27">
        <v>0.38420500000000002</v>
      </c>
      <c r="J35" s="27">
        <v>0.403445</v>
      </c>
      <c r="K35" s="27">
        <v>0.40044299999999999</v>
      </c>
      <c r="L35" s="27">
        <v>0.40822900000000006</v>
      </c>
      <c r="M35" s="27">
        <v>0.42816600000000005</v>
      </c>
      <c r="N35" s="27">
        <v>0.42353299999999999</v>
      </c>
      <c r="O35" s="41">
        <f t="shared" si="11"/>
        <v>4.729508</v>
      </c>
      <c r="P35" s="93"/>
      <c r="Q35" s="93"/>
      <c r="R35" s="93" t="s">
        <v>46</v>
      </c>
      <c r="S35" s="99">
        <f t="shared" ref="S35:AD35" si="14">+C57</f>
        <v>2.7766905499999996</v>
      </c>
      <c r="T35" s="99">
        <f t="shared" si="14"/>
        <v>2.9079208099999998</v>
      </c>
      <c r="U35" s="99">
        <f t="shared" si="14"/>
        <v>3.5304329199999995</v>
      </c>
      <c r="V35" s="99">
        <f t="shared" si="14"/>
        <v>4.1113272499999995</v>
      </c>
      <c r="W35" s="99">
        <f t="shared" si="14"/>
        <v>6.2377790599999994</v>
      </c>
      <c r="X35" s="99">
        <f t="shared" si="14"/>
        <v>10.593175209999998</v>
      </c>
      <c r="Y35" s="99">
        <f t="shared" si="14"/>
        <v>13.524628500000002</v>
      </c>
      <c r="Z35" s="99">
        <f t="shared" si="14"/>
        <v>13.550766249999999</v>
      </c>
      <c r="AA35" s="99">
        <f t="shared" si="14"/>
        <v>13.202102459999999</v>
      </c>
      <c r="AB35" s="99">
        <f t="shared" si="14"/>
        <v>12.560754359999999</v>
      </c>
      <c r="AC35" s="99">
        <f t="shared" si="14"/>
        <v>9.9181915300000014</v>
      </c>
      <c r="AD35" s="99">
        <f t="shared" si="14"/>
        <v>2.5960599899999997</v>
      </c>
      <c r="AE35" s="99">
        <f t="shared" si="8"/>
        <v>95.509828890000009</v>
      </c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</row>
    <row r="36" spans="1:44" s="17" customFormat="1" ht="12.75" customHeight="1" x14ac:dyDescent="0.25">
      <c r="A36" s="10" t="s">
        <v>63</v>
      </c>
      <c r="B36" s="10" t="s">
        <v>64</v>
      </c>
      <c r="C36" s="27">
        <v>3.16E-3</v>
      </c>
      <c r="D36" s="27">
        <v>3.7719999999999997E-3</v>
      </c>
      <c r="E36" s="27">
        <v>3.5110000000000002E-3</v>
      </c>
      <c r="F36" s="27">
        <v>3.8940000000000003E-3</v>
      </c>
      <c r="G36" s="27">
        <v>3.5690000000000001E-3</v>
      </c>
      <c r="H36" s="27">
        <v>3.6440000000000001E-3</v>
      </c>
      <c r="I36" s="27">
        <v>3.3500000000000001E-3</v>
      </c>
      <c r="J36" s="27">
        <v>3.5990000000000002E-3</v>
      </c>
      <c r="K36" s="27">
        <v>3.852E-3</v>
      </c>
      <c r="L36" s="27">
        <v>4.0610000000000004E-3</v>
      </c>
      <c r="M36" s="27">
        <v>3.9780000000000006E-3</v>
      </c>
      <c r="N36" s="27">
        <v>4.0130000000000001E-3</v>
      </c>
      <c r="O36" s="41">
        <f t="shared" si="11"/>
        <v>4.4403000000000012E-2</v>
      </c>
      <c r="P36" s="93"/>
      <c r="Q36" s="93"/>
      <c r="R36" s="93"/>
      <c r="S36" s="99">
        <f>SUM(S27:S35)</f>
        <v>54.988047486499994</v>
      </c>
      <c r="T36" s="99">
        <f t="shared" ref="T36:AD36" si="15">SUM(T27:T35)</f>
        <v>50.969812349499996</v>
      </c>
      <c r="U36" s="99">
        <f t="shared" si="15"/>
        <v>54.744540663000002</v>
      </c>
      <c r="V36" s="99">
        <f t="shared" si="15"/>
        <v>53.760171961499992</v>
      </c>
      <c r="W36" s="99">
        <f t="shared" si="15"/>
        <v>56.328816463941386</v>
      </c>
      <c r="X36" s="99">
        <f t="shared" si="15"/>
        <v>59.10347195041355</v>
      </c>
      <c r="Y36" s="99">
        <f t="shared" si="15"/>
        <v>63.769740000000084</v>
      </c>
      <c r="Z36" s="99">
        <f t="shared" si="15"/>
        <v>64.741959896000068</v>
      </c>
      <c r="AA36" s="99">
        <f t="shared" si="15"/>
        <v>64.947616686863199</v>
      </c>
      <c r="AB36" s="99">
        <f t="shared" si="15"/>
        <v>66.395025540000006</v>
      </c>
      <c r="AC36" s="99">
        <f t="shared" si="15"/>
        <v>64.154195890000011</v>
      </c>
      <c r="AD36" s="99">
        <f t="shared" si="15"/>
        <v>60.183419540658825</v>
      </c>
      <c r="AE36" s="99">
        <f>SUM(AE27:AE35)</f>
        <v>714.08681842837723</v>
      </c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</row>
    <row r="37" spans="1:44" s="17" customFormat="1" ht="12.75" customHeight="1" x14ac:dyDescent="0.25">
      <c r="A37" s="10"/>
      <c r="B37" s="4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41"/>
      <c r="P37" s="93"/>
      <c r="Q37" s="93"/>
      <c r="R37" s="93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</row>
    <row r="38" spans="1:44" x14ac:dyDescent="0.25">
      <c r="A38" s="33" t="s">
        <v>65</v>
      </c>
      <c r="B38" s="10"/>
      <c r="C38" s="23">
        <f t="shared" ref="C38:N38" si="16">SUM(C31:C37)</f>
        <v>2.2626379999999999</v>
      </c>
      <c r="D38" s="23">
        <f t="shared" si="16"/>
        <v>1.966707</v>
      </c>
      <c r="E38" s="23">
        <f t="shared" si="16"/>
        <v>2.322114</v>
      </c>
      <c r="F38" s="23">
        <f t="shared" si="16"/>
        <v>2.1230919999999998</v>
      </c>
      <c r="G38" s="23">
        <f t="shared" si="16"/>
        <v>2.1144259999999999</v>
      </c>
      <c r="H38" s="23">
        <f t="shared" si="16"/>
        <v>2.632085</v>
      </c>
      <c r="I38" s="23">
        <f t="shared" si="16"/>
        <v>2.1837950000000004</v>
      </c>
      <c r="J38" s="23">
        <f t="shared" si="16"/>
        <v>2.1247489999999996</v>
      </c>
      <c r="K38" s="23">
        <f t="shared" si="16"/>
        <v>2.2817110000000005</v>
      </c>
      <c r="L38" s="23">
        <f t="shared" si="16"/>
        <v>2.3758179999999998</v>
      </c>
      <c r="M38" s="23">
        <f t="shared" si="16"/>
        <v>2.2383090000000001</v>
      </c>
      <c r="N38" s="23">
        <f t="shared" si="16"/>
        <v>2.3944140000000003</v>
      </c>
      <c r="O38" s="35">
        <f>SUM(C38:N38)</f>
        <v>27.019858000000003</v>
      </c>
      <c r="R38" s="93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44" x14ac:dyDescent="0.25">
      <c r="A39" s="44" t="s">
        <v>40</v>
      </c>
      <c r="B39" s="45" t="s">
        <v>26</v>
      </c>
      <c r="C39" s="46">
        <v>0.419545</v>
      </c>
      <c r="D39" s="46">
        <v>0.38987099999999997</v>
      </c>
      <c r="E39" s="46">
        <v>0.42118099999999997</v>
      </c>
      <c r="F39" s="46">
        <v>0.420014</v>
      </c>
      <c r="G39" s="46">
        <v>0.44302399999999997</v>
      </c>
      <c r="H39" s="46">
        <v>0.44179399999999996</v>
      </c>
      <c r="I39" s="46">
        <v>0.43003599999999997</v>
      </c>
      <c r="J39" s="46">
        <v>0.37715899999999997</v>
      </c>
      <c r="K39" s="46">
        <v>0.35981099999999999</v>
      </c>
      <c r="L39" s="46">
        <v>0.46700000000000003</v>
      </c>
      <c r="M39" s="46">
        <v>0.469837</v>
      </c>
      <c r="N39" s="46">
        <v>0.50364999999999993</v>
      </c>
      <c r="O39" s="47">
        <f>SUM(C39:N39)</f>
        <v>5.1429219999999987</v>
      </c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99"/>
    </row>
    <row r="40" spans="1:44" x14ac:dyDescent="0.25">
      <c r="A40" s="10"/>
      <c r="B40" s="49" t="s">
        <v>66</v>
      </c>
      <c r="C40" s="27">
        <v>2.8670099999999996</v>
      </c>
      <c r="D40" s="27">
        <v>2.6579539999999993</v>
      </c>
      <c r="E40" s="27">
        <v>3.1270000000000007</v>
      </c>
      <c r="F40" s="27">
        <v>3.2391209999999999</v>
      </c>
      <c r="G40" s="27">
        <v>3.1878879999999996</v>
      </c>
      <c r="H40" s="27">
        <v>3.1390709999999995</v>
      </c>
      <c r="I40" s="27">
        <v>3.1649669999999999</v>
      </c>
      <c r="J40" s="27">
        <v>3.1083820000000006</v>
      </c>
      <c r="K40" s="27">
        <v>3.211195</v>
      </c>
      <c r="L40" s="27">
        <v>3.2373879999999993</v>
      </c>
      <c r="M40" s="27">
        <v>3.0331499999999996</v>
      </c>
      <c r="N40" s="27">
        <v>3.2410029999999996</v>
      </c>
      <c r="O40" s="41">
        <f t="shared" ref="O40:O57" si="17">SUM(C40:N40)</f>
        <v>37.214129</v>
      </c>
      <c r="P40" s="103"/>
      <c r="Q40" s="88">
        <v>2.7110778536585367</v>
      </c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99"/>
    </row>
    <row r="41" spans="1:44" x14ac:dyDescent="0.25">
      <c r="A41" s="10"/>
      <c r="B41" s="49" t="s">
        <v>32</v>
      </c>
      <c r="C41" s="27">
        <v>10.005689000000002</v>
      </c>
      <c r="D41" s="27">
        <v>6.9101449999999991</v>
      </c>
      <c r="E41" s="27">
        <v>8.5785010000000028</v>
      </c>
      <c r="F41" s="27">
        <v>11.318106999999998</v>
      </c>
      <c r="G41" s="27">
        <v>11.864679000000001</v>
      </c>
      <c r="H41" s="27">
        <v>11.537780000000003</v>
      </c>
      <c r="I41" s="27">
        <v>12.330057999999999</v>
      </c>
      <c r="J41" s="27">
        <v>12.372059</v>
      </c>
      <c r="K41" s="27">
        <v>12.112210000000001</v>
      </c>
      <c r="L41" s="27">
        <v>12.852865</v>
      </c>
      <c r="M41" s="27">
        <v>12.745283000000001</v>
      </c>
      <c r="N41" s="27">
        <v>12.191020000000002</v>
      </c>
      <c r="O41" s="41">
        <f t="shared" si="17"/>
        <v>134.81839600000001</v>
      </c>
      <c r="P41" s="103"/>
      <c r="R41" s="88">
        <v>2.6575169999999999</v>
      </c>
      <c r="S41" s="102">
        <v>2.1416269999999997</v>
      </c>
      <c r="T41" s="102">
        <v>2.624333</v>
      </c>
      <c r="U41" s="102">
        <v>5.4483860000000002</v>
      </c>
      <c r="V41" s="102">
        <v>5.4806550000000005</v>
      </c>
      <c r="W41" s="102">
        <v>5.4406949999999998</v>
      </c>
      <c r="X41" s="102">
        <v>5.1312759999999997</v>
      </c>
      <c r="Y41" s="102">
        <v>5.3000240000000005</v>
      </c>
      <c r="Z41" s="102">
        <v>5.5594140000000003</v>
      </c>
      <c r="AA41" s="102">
        <v>5.2862109999999998</v>
      </c>
      <c r="AB41" s="102">
        <v>4.8312740000000005</v>
      </c>
      <c r="AC41" s="102">
        <v>52.612489853658531</v>
      </c>
      <c r="AD41" s="102"/>
      <c r="AE41" s="99"/>
    </row>
    <row r="42" spans="1:44" x14ac:dyDescent="0.25">
      <c r="A42" s="10"/>
      <c r="B42" s="49" t="s">
        <v>67</v>
      </c>
      <c r="C42" s="27">
        <v>5.832643</v>
      </c>
      <c r="D42" s="27">
        <v>5.1115049999999993</v>
      </c>
      <c r="E42" s="27">
        <v>5.0091999999999999</v>
      </c>
      <c r="F42" s="27">
        <v>4.53552</v>
      </c>
      <c r="G42" s="27">
        <v>4.3281170000000007</v>
      </c>
      <c r="H42" s="27">
        <v>4.092573999999999</v>
      </c>
      <c r="I42" s="27">
        <v>4.2099850000000005</v>
      </c>
      <c r="J42" s="27">
        <v>4.3251660000000003</v>
      </c>
      <c r="K42" s="27">
        <v>4.4952169999999994</v>
      </c>
      <c r="L42" s="27">
        <v>4.4952169999999994</v>
      </c>
      <c r="M42" s="27">
        <v>5.6563759999999998</v>
      </c>
      <c r="N42" s="27">
        <v>6.5505430000000002</v>
      </c>
      <c r="O42" s="41">
        <f t="shared" si="17"/>
        <v>58.642062999999993</v>
      </c>
      <c r="P42" s="103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99"/>
    </row>
    <row r="43" spans="1:44" x14ac:dyDescent="0.25">
      <c r="A43" s="33" t="s">
        <v>68</v>
      </c>
      <c r="B43" s="22"/>
      <c r="C43" s="23">
        <f t="shared" ref="C43:N43" si="18">SUM(C39:C42)</f>
        <v>19.124887000000001</v>
      </c>
      <c r="D43" s="23">
        <f t="shared" si="18"/>
        <v>15.069474999999997</v>
      </c>
      <c r="E43" s="23">
        <f t="shared" si="18"/>
        <v>17.135882000000002</v>
      </c>
      <c r="F43" s="23">
        <f t="shared" si="18"/>
        <v>19.512761999999995</v>
      </c>
      <c r="G43" s="23">
        <f t="shared" si="18"/>
        <v>19.823708000000003</v>
      </c>
      <c r="H43" s="23">
        <f t="shared" si="18"/>
        <v>19.211219</v>
      </c>
      <c r="I43" s="23">
        <f t="shared" si="18"/>
        <v>20.135045999999999</v>
      </c>
      <c r="J43" s="23">
        <f t="shared" si="18"/>
        <v>20.182766000000001</v>
      </c>
      <c r="K43" s="23">
        <f t="shared" si="18"/>
        <v>20.178433000000002</v>
      </c>
      <c r="L43" s="23">
        <f t="shared" si="18"/>
        <v>21.05247</v>
      </c>
      <c r="M43" s="23">
        <f t="shared" si="18"/>
        <v>21.904646</v>
      </c>
      <c r="N43" s="23">
        <f t="shared" si="18"/>
        <v>22.486216000000002</v>
      </c>
      <c r="O43" s="35">
        <f t="shared" si="17"/>
        <v>235.81751000000003</v>
      </c>
      <c r="P43" s="103"/>
      <c r="Q43" s="104"/>
    </row>
    <row r="44" spans="1:44" x14ac:dyDescent="0.25">
      <c r="A44" s="50" t="s">
        <v>42</v>
      </c>
      <c r="B44" s="51" t="s">
        <v>69</v>
      </c>
      <c r="C44" s="23">
        <v>0.69963399999999998</v>
      </c>
      <c r="D44" s="23">
        <v>0.47760000000000002</v>
      </c>
      <c r="E44" s="23">
        <v>0.40132000000000001</v>
      </c>
      <c r="F44" s="23">
        <v>0.51421000000000006</v>
      </c>
      <c r="G44" s="23">
        <v>0.66420000000000001</v>
      </c>
      <c r="H44" s="23">
        <v>0.31172899999999998</v>
      </c>
      <c r="I44" s="23">
        <v>0.44042999999999999</v>
      </c>
      <c r="J44" s="23">
        <v>0.80580799999999997</v>
      </c>
      <c r="K44" s="23">
        <v>0.34843999999999997</v>
      </c>
      <c r="L44" s="23">
        <v>0.52738399999999996</v>
      </c>
      <c r="M44" s="23">
        <v>0.46450000000000002</v>
      </c>
      <c r="N44" s="23">
        <v>0.62129299999999998</v>
      </c>
      <c r="O44" s="35">
        <f t="shared" si="17"/>
        <v>6.276548</v>
      </c>
      <c r="P44" s="103"/>
      <c r="Q44" s="104">
        <v>2.2870905500000003</v>
      </c>
      <c r="R44" s="104"/>
      <c r="S44" s="104"/>
      <c r="T44" s="104"/>
      <c r="U44" s="104"/>
      <c r="V44" s="104"/>
      <c r="W44" s="104"/>
    </row>
    <row r="45" spans="1:44" x14ac:dyDescent="0.25">
      <c r="A45" s="10" t="s">
        <v>44</v>
      </c>
      <c r="B45" s="10" t="s">
        <v>70</v>
      </c>
      <c r="C45" s="27">
        <v>0.45333000000000001</v>
      </c>
      <c r="D45" s="27">
        <v>0.41833000000000004</v>
      </c>
      <c r="E45" s="27">
        <v>8.5650000000000004E-2</v>
      </c>
      <c r="F45" s="27">
        <v>1.6390000000000002E-2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0.52084000000000008</v>
      </c>
      <c r="O45" s="41">
        <f t="shared" si="17"/>
        <v>1.4945400000000002</v>
      </c>
      <c r="P45" s="103"/>
      <c r="Q45" s="104"/>
      <c r="R45" s="104">
        <v>3.4562008100000003</v>
      </c>
      <c r="S45" s="104">
        <v>4.5266629199999997</v>
      </c>
      <c r="T45" s="104">
        <v>4.9406772500000002</v>
      </c>
      <c r="U45" s="104">
        <v>5.8363290600000006</v>
      </c>
      <c r="V45" s="104">
        <v>10.77218521</v>
      </c>
      <c r="W45" s="104">
        <v>14.685368499999999</v>
      </c>
      <c r="X45" s="88">
        <v>14.61394625</v>
      </c>
      <c r="Y45" s="88">
        <v>13.959372459999999</v>
      </c>
      <c r="Z45" s="88">
        <v>14.062524360000001</v>
      </c>
      <c r="AA45" s="88">
        <v>11.331211530000001</v>
      </c>
      <c r="AB45" s="88">
        <v>5.6324099900000011</v>
      </c>
      <c r="AC45" s="88">
        <v>106.10397888999999</v>
      </c>
    </row>
    <row r="46" spans="1:44" ht="17.25" customHeight="1" x14ac:dyDescent="0.25">
      <c r="A46" s="10"/>
      <c r="B46" s="10" t="s">
        <v>27</v>
      </c>
      <c r="C46" s="27">
        <v>2.6047199999999999</v>
      </c>
      <c r="D46" s="27">
        <v>2.4004100000000004</v>
      </c>
      <c r="E46" s="27">
        <v>2.6859199999999999</v>
      </c>
      <c r="F46" s="27">
        <v>2.5446900000000001</v>
      </c>
      <c r="G46" s="27">
        <v>2.6716100000000003</v>
      </c>
      <c r="H46" s="27">
        <v>2.6574</v>
      </c>
      <c r="I46" s="27">
        <v>2.8573400000000002</v>
      </c>
      <c r="J46" s="27">
        <v>2.60887</v>
      </c>
      <c r="K46" s="27">
        <v>2.7888500000000001</v>
      </c>
      <c r="L46" s="27">
        <v>2.7819199999999999</v>
      </c>
      <c r="M46" s="27">
        <v>2.6241500000000002</v>
      </c>
      <c r="N46" s="27">
        <v>2.3658899999999998</v>
      </c>
      <c r="O46" s="41">
        <f t="shared" si="17"/>
        <v>31.59177</v>
      </c>
      <c r="P46" s="103"/>
      <c r="Q46" s="104"/>
      <c r="R46" s="104"/>
      <c r="S46" s="104"/>
      <c r="T46" s="104"/>
      <c r="U46" s="104"/>
      <c r="V46" s="104"/>
      <c r="W46" s="104"/>
    </row>
    <row r="47" spans="1:44" ht="17.25" customHeight="1" x14ac:dyDescent="0.25">
      <c r="A47" s="33" t="s">
        <v>71</v>
      </c>
      <c r="B47" s="22"/>
      <c r="C47" s="23">
        <f>SUM(C45:C46)</f>
        <v>3.0580499999999997</v>
      </c>
      <c r="D47" s="23">
        <f t="shared" ref="D47:N47" si="19">SUM(D45:D46)</f>
        <v>2.8187400000000005</v>
      </c>
      <c r="E47" s="23">
        <f t="shared" si="19"/>
        <v>2.7715699999999996</v>
      </c>
      <c r="F47" s="23">
        <f t="shared" si="19"/>
        <v>2.56108</v>
      </c>
      <c r="G47" s="23">
        <f t="shared" si="19"/>
        <v>2.6716100000000003</v>
      </c>
      <c r="H47" s="23">
        <f t="shared" si="19"/>
        <v>2.6574</v>
      </c>
      <c r="I47" s="23">
        <f t="shared" si="19"/>
        <v>2.8573400000000002</v>
      </c>
      <c r="J47" s="23">
        <f t="shared" si="19"/>
        <v>2.60887</v>
      </c>
      <c r="K47" s="23">
        <f t="shared" si="19"/>
        <v>2.7888500000000001</v>
      </c>
      <c r="L47" s="23">
        <f t="shared" si="19"/>
        <v>2.7819199999999999</v>
      </c>
      <c r="M47" s="23">
        <f t="shared" si="19"/>
        <v>2.6241500000000002</v>
      </c>
      <c r="N47" s="23">
        <f t="shared" si="19"/>
        <v>2.88673</v>
      </c>
      <c r="O47" s="35">
        <f t="shared" si="17"/>
        <v>33.086309999999997</v>
      </c>
      <c r="P47" s="103"/>
      <c r="Q47" s="104"/>
      <c r="R47" s="104" t="s">
        <v>59</v>
      </c>
      <c r="S47" s="104"/>
      <c r="T47" s="104"/>
      <c r="U47" s="104"/>
      <c r="V47" s="104"/>
      <c r="W47" s="104"/>
    </row>
    <row r="48" spans="1:44" x14ac:dyDescent="0.25">
      <c r="A48" s="52" t="s">
        <v>72</v>
      </c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  <c r="P48" s="103"/>
      <c r="Q48" s="104"/>
      <c r="R48" s="105" t="s">
        <v>73</v>
      </c>
      <c r="S48" s="104"/>
      <c r="T48" s="104"/>
      <c r="U48" s="104"/>
      <c r="V48" s="104"/>
      <c r="W48" s="104"/>
    </row>
    <row r="49" spans="1:44" x14ac:dyDescent="0.25">
      <c r="A49" s="56"/>
      <c r="B49" s="57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58"/>
      <c r="P49" s="103"/>
      <c r="Q49" s="104"/>
      <c r="R49" s="104" t="s">
        <v>74</v>
      </c>
      <c r="S49" s="104"/>
      <c r="T49" s="104"/>
      <c r="U49" s="104"/>
      <c r="V49" s="104"/>
      <c r="W49" s="104"/>
    </row>
    <row r="50" spans="1:44" x14ac:dyDescent="0.25">
      <c r="A50" s="57" t="s">
        <v>75</v>
      </c>
      <c r="B50" s="57" t="s">
        <v>76</v>
      </c>
      <c r="C50" s="19">
        <v>1.51043175</v>
      </c>
      <c r="D50" s="19">
        <v>1.4606320100000001</v>
      </c>
      <c r="E50" s="19">
        <v>1.6049741200000001</v>
      </c>
      <c r="F50" s="19">
        <v>1.5967684499999999</v>
      </c>
      <c r="G50" s="19">
        <v>1.6493602599999999</v>
      </c>
      <c r="H50" s="19">
        <v>1.5819164100000001</v>
      </c>
      <c r="I50" s="19">
        <v>1.6008397000000001</v>
      </c>
      <c r="J50" s="19">
        <v>1.4268874499999999</v>
      </c>
      <c r="K50" s="19">
        <v>1.5542836600000001</v>
      </c>
      <c r="L50" s="19">
        <v>1.6002555599999999</v>
      </c>
      <c r="M50" s="19">
        <v>1.58926273</v>
      </c>
      <c r="N50" s="19">
        <v>1.6206299900000001</v>
      </c>
      <c r="O50" s="58">
        <f t="shared" si="17"/>
        <v>18.796242090000003</v>
      </c>
      <c r="P50" s="103"/>
      <c r="Q50" s="104"/>
      <c r="R50" s="104" t="s">
        <v>77</v>
      </c>
      <c r="S50" s="104"/>
      <c r="T50" s="104"/>
      <c r="U50" s="104"/>
      <c r="V50" s="104"/>
      <c r="W50" s="104"/>
    </row>
    <row r="51" spans="1:44" x14ac:dyDescent="0.25">
      <c r="A51" s="57" t="s">
        <v>78</v>
      </c>
      <c r="B51" s="59" t="s">
        <v>79</v>
      </c>
      <c r="C51" s="19">
        <v>4.8788E-3</v>
      </c>
      <c r="D51" s="19">
        <v>4.8788E-3</v>
      </c>
      <c r="E51" s="19">
        <v>4.8788E-3</v>
      </c>
      <c r="F51" s="19">
        <v>4.8788E-3</v>
      </c>
      <c r="G51" s="19">
        <v>4.8788E-3</v>
      </c>
      <c r="H51" s="19">
        <v>4.8788E-3</v>
      </c>
      <c r="I51" s="19">
        <v>4.8788E-3</v>
      </c>
      <c r="J51" s="19">
        <v>4.8788E-3</v>
      </c>
      <c r="K51" s="19">
        <v>4.8788E-3</v>
      </c>
      <c r="L51" s="19">
        <v>4.8788E-3</v>
      </c>
      <c r="M51" s="19">
        <v>4.8788E-3</v>
      </c>
      <c r="N51" s="19">
        <v>4.1600000000000005E-3</v>
      </c>
      <c r="O51" s="58">
        <f t="shared" si="17"/>
        <v>5.7826800000000012E-2</v>
      </c>
      <c r="P51" s="103"/>
      <c r="Q51" s="104"/>
      <c r="R51" s="104"/>
      <c r="S51" s="104"/>
      <c r="T51" s="104"/>
      <c r="U51" s="104"/>
      <c r="V51" s="104"/>
      <c r="W51" s="104"/>
    </row>
    <row r="52" spans="1:44" x14ac:dyDescent="0.25">
      <c r="A52" s="57" t="s">
        <v>80</v>
      </c>
      <c r="B52" s="59" t="s">
        <v>81</v>
      </c>
      <c r="C52" s="19">
        <v>0.42869999999999997</v>
      </c>
      <c r="D52" s="19">
        <v>0.92773000000000005</v>
      </c>
      <c r="E52" s="19">
        <v>0.84489999999999998</v>
      </c>
      <c r="F52" s="19">
        <v>1.01352</v>
      </c>
      <c r="G52" s="19">
        <v>1.27986</v>
      </c>
      <c r="H52" s="19">
        <v>1.2257</v>
      </c>
      <c r="I52" s="19">
        <v>1.1458599999999999</v>
      </c>
      <c r="J52" s="19">
        <v>1.0499499999999999</v>
      </c>
      <c r="K52" s="19">
        <v>1.0368900000000001</v>
      </c>
      <c r="L52" s="19">
        <v>9.257E-2</v>
      </c>
      <c r="M52" s="19">
        <v>0</v>
      </c>
      <c r="N52" s="19">
        <v>0.27622000000000002</v>
      </c>
      <c r="O52" s="58">
        <f t="shared" si="17"/>
        <v>9.3219000000000012</v>
      </c>
      <c r="P52" s="103"/>
      <c r="Q52" s="104"/>
      <c r="R52" s="104" t="s">
        <v>30</v>
      </c>
      <c r="S52" s="104"/>
      <c r="T52" s="104"/>
      <c r="U52" s="104"/>
      <c r="V52" s="104"/>
      <c r="W52" s="104"/>
    </row>
    <row r="53" spans="1:44" x14ac:dyDescent="0.25">
      <c r="A53" s="57" t="s">
        <v>82</v>
      </c>
      <c r="B53" s="59" t="s">
        <v>83</v>
      </c>
      <c r="C53" s="60">
        <v>0</v>
      </c>
      <c r="D53" s="60">
        <v>0</v>
      </c>
      <c r="E53" s="60">
        <v>0</v>
      </c>
      <c r="F53" s="60">
        <v>0</v>
      </c>
      <c r="G53" s="19">
        <v>2.4329999999999998</v>
      </c>
      <c r="H53" s="19">
        <v>7.1459999999999999</v>
      </c>
      <c r="I53" s="19">
        <v>9.7070000000000007</v>
      </c>
      <c r="J53" s="19">
        <v>10.026</v>
      </c>
      <c r="K53" s="19">
        <v>9.7560000000000002</v>
      </c>
      <c r="L53" s="19">
        <v>9.8309999999999995</v>
      </c>
      <c r="M53" s="19">
        <v>7.258</v>
      </c>
      <c r="N53" s="19">
        <v>0</v>
      </c>
      <c r="O53" s="58">
        <f t="shared" si="17"/>
        <v>56.157000000000004</v>
      </c>
      <c r="P53" s="103"/>
      <c r="Q53" s="104"/>
      <c r="R53" s="104" t="s">
        <v>84</v>
      </c>
      <c r="S53" s="104"/>
      <c r="T53" s="104"/>
      <c r="U53" s="104"/>
      <c r="V53" s="104"/>
      <c r="W53" s="104"/>
    </row>
    <row r="54" spans="1:44" x14ac:dyDescent="0.25">
      <c r="A54" s="57" t="s">
        <v>85</v>
      </c>
      <c r="B54" s="59" t="s">
        <v>86</v>
      </c>
      <c r="C54" s="19">
        <v>2.6799999999999997E-3</v>
      </c>
      <c r="D54" s="19">
        <v>2.6799999999999997E-3</v>
      </c>
      <c r="E54" s="19">
        <v>2.6799999999999997E-3</v>
      </c>
      <c r="F54" s="19">
        <v>2.16E-3</v>
      </c>
      <c r="G54" s="19">
        <v>2.6800000000000001E-3</v>
      </c>
      <c r="H54" s="19">
        <v>2.6799999999999997E-3</v>
      </c>
      <c r="I54" s="19">
        <v>3.0499999999999998E-3</v>
      </c>
      <c r="J54" s="19">
        <v>3.0499999999999998E-3</v>
      </c>
      <c r="K54" s="19">
        <v>3.0499999999999998E-3</v>
      </c>
      <c r="L54" s="19">
        <v>3.0499999999999998E-3</v>
      </c>
      <c r="M54" s="19">
        <v>3.0499999999999998E-3</v>
      </c>
      <c r="N54" s="19">
        <v>3.0499999999999998E-3</v>
      </c>
      <c r="O54" s="58">
        <f t="shared" si="17"/>
        <v>3.3860000000000001E-2</v>
      </c>
      <c r="P54" s="103"/>
      <c r="Q54" s="104"/>
      <c r="R54" s="104"/>
      <c r="S54" s="104"/>
      <c r="T54" s="104"/>
      <c r="U54" s="104"/>
      <c r="V54" s="104"/>
      <c r="W54" s="104"/>
    </row>
    <row r="55" spans="1:44" x14ac:dyDescent="0.25">
      <c r="A55" s="57" t="s">
        <v>87</v>
      </c>
      <c r="B55" s="59" t="s">
        <v>87</v>
      </c>
      <c r="C55" s="19">
        <f>+(207+623)/1000</f>
        <v>0.83</v>
      </c>
      <c r="D55" s="19">
        <f>+(231+281)/1000</f>
        <v>0.51200000000000001</v>
      </c>
      <c r="E55" s="19">
        <f>+(605+468)/1000</f>
        <v>1.073</v>
      </c>
      <c r="F55" s="19">
        <f>+(663+831)/1000</f>
        <v>1.494</v>
      </c>
      <c r="G55" s="19">
        <f>+(463+405)/1000</f>
        <v>0.86799999999999999</v>
      </c>
      <c r="H55" s="19">
        <v>0.63200000000000001</v>
      </c>
      <c r="I55" s="61">
        <f>+(0.612+0.451)</f>
        <v>1.0629999999999999</v>
      </c>
      <c r="J55" s="19">
        <f>+(661+379)/1000</f>
        <v>1.04</v>
      </c>
      <c r="K55" s="19">
        <f>+(648+199)/1000</f>
        <v>0.84699999999999998</v>
      </c>
      <c r="L55" s="19">
        <f>+(672+357)/1000</f>
        <v>1.0289999999999999</v>
      </c>
      <c r="M55" s="19">
        <f>+(597+466)/1000</f>
        <v>1.0629999999999999</v>
      </c>
      <c r="N55" s="19">
        <f>+(278+414)/1000</f>
        <v>0.69199999999999995</v>
      </c>
      <c r="O55" s="58">
        <f t="shared" si="17"/>
        <v>11.143000000000001</v>
      </c>
      <c r="P55" s="103"/>
      <c r="Q55" s="104"/>
      <c r="R55" s="104"/>
      <c r="S55" s="104"/>
      <c r="T55" s="104"/>
      <c r="U55" s="104"/>
      <c r="V55" s="104"/>
      <c r="W55" s="104"/>
    </row>
    <row r="56" spans="1:44" ht="11.25" customHeight="1" x14ac:dyDescent="0.25">
      <c r="A56" s="56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4"/>
      <c r="P56" s="103"/>
      <c r="Q56" s="104"/>
      <c r="R56" s="104"/>
      <c r="S56" s="104"/>
      <c r="T56" s="104"/>
      <c r="U56" s="104"/>
      <c r="V56" s="104"/>
      <c r="W56" s="104"/>
    </row>
    <row r="57" spans="1:44" ht="11.25" customHeight="1" x14ac:dyDescent="0.25">
      <c r="A57" s="65" t="s">
        <v>88</v>
      </c>
      <c r="B57" s="66"/>
      <c r="C57" s="67">
        <f>SUM(C49:C56)</f>
        <v>2.7766905499999996</v>
      </c>
      <c r="D57" s="67">
        <f t="shared" ref="D57:N57" si="20">SUM(D49:D56)</f>
        <v>2.9079208099999998</v>
      </c>
      <c r="E57" s="67">
        <f t="shared" si="20"/>
        <v>3.5304329199999995</v>
      </c>
      <c r="F57" s="67">
        <f t="shared" si="20"/>
        <v>4.1113272499999995</v>
      </c>
      <c r="G57" s="67">
        <f t="shared" si="20"/>
        <v>6.2377790599999994</v>
      </c>
      <c r="H57" s="67">
        <f t="shared" si="20"/>
        <v>10.593175209999998</v>
      </c>
      <c r="I57" s="67">
        <f t="shared" si="20"/>
        <v>13.524628500000002</v>
      </c>
      <c r="J57" s="67">
        <f t="shared" si="20"/>
        <v>13.550766249999999</v>
      </c>
      <c r="K57" s="67">
        <f t="shared" si="20"/>
        <v>13.202102459999999</v>
      </c>
      <c r="L57" s="67">
        <f t="shared" si="20"/>
        <v>12.560754359999999</v>
      </c>
      <c r="M57" s="67">
        <f t="shared" si="20"/>
        <v>9.9181915300000014</v>
      </c>
      <c r="N57" s="67">
        <f t="shared" si="20"/>
        <v>2.5960599899999997</v>
      </c>
      <c r="O57" s="68">
        <f t="shared" si="17"/>
        <v>95.509828890000009</v>
      </c>
      <c r="P57" s="106"/>
      <c r="Q57" s="104"/>
      <c r="R57" s="104"/>
      <c r="S57" s="104"/>
      <c r="T57" s="104"/>
      <c r="U57" s="104"/>
      <c r="V57" s="104"/>
      <c r="W57" s="104"/>
    </row>
    <row r="58" spans="1:44" s="73" customFormat="1" ht="11.25" customHeight="1" x14ac:dyDescent="0.25">
      <c r="A58" s="69" t="s">
        <v>89</v>
      </c>
      <c r="B58" s="70"/>
      <c r="C58" s="71">
        <f>+C10+C19+C28+C38+C43+C44+C47+C57</f>
        <v>54.466044049999986</v>
      </c>
      <c r="D58" s="71">
        <f>+D10+D19+D28+D38+D43+D44+D47+D57</f>
        <v>50.512805710000002</v>
      </c>
      <c r="E58" s="71">
        <f>+E10+E19+E28+E38+E43+E44+E47+E57</f>
        <v>54.214972320000001</v>
      </c>
      <c r="F58" s="71">
        <f>+F10+F19+F28+F38+F43+F44+F47+F57</f>
        <v>53.28824690399999</v>
      </c>
      <c r="G58" s="71">
        <f t="shared" ref="G58:O58" si="21">+G10+G19+G28+G29+G38+G43+G44+G47+G57</f>
        <v>56.328816463941379</v>
      </c>
      <c r="H58" s="71">
        <f t="shared" si="21"/>
        <v>59.103471950413557</v>
      </c>
      <c r="I58" s="71">
        <f t="shared" si="21"/>
        <v>63.76974000000007</v>
      </c>
      <c r="J58" s="71">
        <f t="shared" si="21"/>
        <v>64.741959896000068</v>
      </c>
      <c r="K58" s="71">
        <f t="shared" si="21"/>
        <v>64.947616686863199</v>
      </c>
      <c r="L58" s="71">
        <f t="shared" si="21"/>
        <v>66.395025540000006</v>
      </c>
      <c r="M58" s="71">
        <f t="shared" si="21"/>
        <v>64.154195890000011</v>
      </c>
      <c r="N58" s="71">
        <f t="shared" si="21"/>
        <v>60.183419540658832</v>
      </c>
      <c r="O58" s="72">
        <f t="shared" si="21"/>
        <v>714.08681842837723</v>
      </c>
      <c r="P58" s="107"/>
      <c r="Q58" s="107"/>
      <c r="R58" s="104"/>
      <c r="S58" s="104"/>
      <c r="T58" s="104"/>
      <c r="U58" s="104"/>
      <c r="V58" s="104"/>
      <c r="W58" s="104"/>
      <c r="X58" s="88"/>
      <c r="Y58" s="88"/>
      <c r="Z58" s="88"/>
      <c r="AA58" s="88"/>
      <c r="AB58" s="88"/>
      <c r="AC58" s="88"/>
      <c r="AD58" s="88"/>
      <c r="AE58" s="88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</row>
    <row r="59" spans="1:44" s="73" customFormat="1" ht="14.25" customHeight="1" x14ac:dyDescent="0.25">
      <c r="A59" s="81" t="s">
        <v>90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74"/>
      <c r="O59" s="74"/>
      <c r="P59" s="108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</row>
    <row r="60" spans="1:44" s="73" customFormat="1" ht="11.1" customHeight="1" x14ac:dyDescent="0.25">
      <c r="A60" s="82" t="s">
        <v>91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74"/>
      <c r="O60" s="74"/>
      <c r="P60" s="108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</row>
    <row r="61" spans="1:44" s="73" customFormat="1" ht="11.1" customHeight="1" x14ac:dyDescent="0.25">
      <c r="A61" s="81" t="s">
        <v>92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1"/>
      <c r="O61" s="74"/>
      <c r="P61" s="109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</row>
    <row r="62" spans="1:44" s="73" customFormat="1" ht="11.1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109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</row>
    <row r="63" spans="1:44" s="73" customFormat="1" ht="11.1" customHeight="1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75"/>
      <c r="O63" s="75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</row>
    <row r="64" spans="1:44" s="73" customFormat="1" ht="9" customHeight="1" x14ac:dyDescent="0.25">
      <c r="N64" s="76"/>
      <c r="O64" s="1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</row>
    <row r="65" spans="1:44" s="73" customFormat="1" ht="13.5" customHeight="1" x14ac:dyDescent="0.25">
      <c r="A65" s="1"/>
      <c r="B65" s="1"/>
      <c r="C65" s="77"/>
      <c r="D65" s="77"/>
      <c r="E65" s="77"/>
      <c r="F65" s="77"/>
      <c r="G65" s="77"/>
      <c r="H65" s="77"/>
      <c r="I65" s="78"/>
      <c r="J65" s="77"/>
      <c r="K65" s="77"/>
      <c r="L65" s="77"/>
      <c r="M65" s="77"/>
      <c r="N65" s="77"/>
      <c r="O65" s="1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</row>
    <row r="66" spans="1:44" s="73" customFormat="1" ht="21" customHeight="1" x14ac:dyDescent="0.25">
      <c r="A66" s="1"/>
      <c r="B66" s="1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1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</row>
    <row r="67" spans="1:44" s="73" customFormat="1" ht="13.5" customHeight="1" x14ac:dyDescent="0.25">
      <c r="A67" s="1"/>
      <c r="B67" s="1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1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</row>
    <row r="68" spans="1:44" s="73" customFormat="1" ht="8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</row>
    <row r="69" spans="1:44" s="73" customFormat="1" ht="9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</row>
    <row r="70" spans="1:44" s="73" customFormat="1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</row>
    <row r="71" spans="1:44" s="73" customFormat="1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</row>
    <row r="72" spans="1:44" s="73" customFormat="1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</row>
    <row r="73" spans="1:44" s="73" customFormat="1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10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</row>
    <row r="74" spans="1:44" s="73" customFormat="1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88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</row>
    <row r="75" spans="1:44" s="79" customFormat="1" ht="17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11"/>
      <c r="Q75" s="112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</row>
    <row r="76" spans="1:44" ht="9.75" customHeight="1" x14ac:dyDescent="0.2">
      <c r="P76" s="113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77" spans="1:44" ht="12" customHeight="1" x14ac:dyDescent="0.25">
      <c r="Q77" s="111"/>
    </row>
    <row r="78" spans="1:44" ht="29.25" customHeight="1" x14ac:dyDescent="0.25">
      <c r="Q78" s="113"/>
      <c r="R78" s="111"/>
      <c r="S78" s="111"/>
      <c r="T78" s="111"/>
      <c r="U78" s="111"/>
      <c r="V78" s="111"/>
      <c r="W78" s="111"/>
      <c r="X78" s="111"/>
      <c r="Y78" s="111"/>
      <c r="Z78" s="111"/>
      <c r="AA78" s="111"/>
    </row>
    <row r="79" spans="1:44" ht="12" customHeight="1" x14ac:dyDescent="0.25">
      <c r="R79" s="113"/>
      <c r="S79" s="113"/>
      <c r="T79" s="113"/>
      <c r="U79" s="113"/>
      <c r="V79" s="113"/>
      <c r="W79" s="113"/>
      <c r="X79" s="113"/>
      <c r="Y79" s="113"/>
      <c r="Z79" s="113"/>
      <c r="AA79" s="113"/>
    </row>
    <row r="80" spans="1:44" ht="36.75" customHeight="1" x14ac:dyDescent="0.25"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1:2" ht="33.75" customHeight="1" x14ac:dyDescent="0.25"/>
    <row r="89" spans="1:2" x14ac:dyDescent="0.25">
      <c r="A89" s="48"/>
      <c r="B89" s="48"/>
    </row>
    <row r="90" spans="1:2" x14ac:dyDescent="0.25">
      <c r="A90" s="48"/>
      <c r="B90" s="48"/>
    </row>
    <row r="91" spans="1:2" x14ac:dyDescent="0.25">
      <c r="A91" s="48"/>
      <c r="B91" s="48"/>
    </row>
    <row r="92" spans="1:2" x14ac:dyDescent="0.25">
      <c r="A92" s="48"/>
      <c r="B92" s="48"/>
    </row>
    <row r="93" spans="1:2" x14ac:dyDescent="0.25">
      <c r="A93" s="48"/>
      <c r="B93" s="48"/>
    </row>
    <row r="94" spans="1:2" x14ac:dyDescent="0.25">
      <c r="A94" s="48"/>
      <c r="B94" s="48"/>
    </row>
    <row r="95" spans="1:2" x14ac:dyDescent="0.25">
      <c r="A95" s="48"/>
      <c r="B95" s="48"/>
    </row>
    <row r="96" spans="1:2" x14ac:dyDescent="0.25">
      <c r="A96" s="48"/>
      <c r="B96" s="48"/>
    </row>
    <row r="97" spans="1:2" x14ac:dyDescent="0.25">
      <c r="A97" s="48"/>
      <c r="B97" s="48"/>
    </row>
    <row r="98" spans="1:2" x14ac:dyDescent="0.25">
      <c r="A98" s="48"/>
      <c r="B98" s="48"/>
    </row>
    <row r="99" spans="1:2" x14ac:dyDescent="0.25">
      <c r="A99" s="48"/>
      <c r="B99" s="48"/>
    </row>
    <row r="100" spans="1:2" x14ac:dyDescent="0.25">
      <c r="A100" s="48"/>
      <c r="B100" s="48"/>
    </row>
  </sheetData>
  <mergeCells count="12">
    <mergeCell ref="C67:N67"/>
    <mergeCell ref="A1:O1"/>
    <mergeCell ref="A2:O2"/>
    <mergeCell ref="A3:O3"/>
    <mergeCell ref="C4:N4"/>
    <mergeCell ref="A59:M59"/>
    <mergeCell ref="A60:M60"/>
    <mergeCell ref="A61:M61"/>
    <mergeCell ref="A62:B62"/>
    <mergeCell ref="C62:O62"/>
    <mergeCell ref="A63:M63"/>
    <mergeCell ref="C66:N66"/>
  </mergeCells>
  <printOptions horizontalCentered="1"/>
  <pageMargins left="0.78740157480314965" right="0.78740157480314965" top="0.9055118110236221" bottom="0.78740157480314965" header="0.59055118110236227" footer="0.59055118110236227"/>
  <pageSetup paperSize="9" scale="75" orientation="portrait" r:id="rId1"/>
  <headerFooter alignWithMargins="0"/>
  <ignoredErrors>
    <ignoredError sqref="S15:S16 S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VI-5</vt:lpstr>
      <vt:lpstr>'CAP VI-5'!Área_de_impresión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2014-11-12T19:11:00Z</dcterms:created>
  <dcterms:modified xsi:type="dcterms:W3CDTF">2014-11-12T19:29:11Z</dcterms:modified>
</cp:coreProperties>
</file>